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Zakázky\2022\Vláďa Polda\22-88 Ploučnická cyklostezka\"/>
    </mc:Choice>
  </mc:AlternateContent>
  <bookViews>
    <workbookView xWindow="0" yWindow="0" windowWidth="0" windowHeight="0"/>
  </bookViews>
  <sheets>
    <sheet name="Rekapitulace stavby" sheetId="1" r:id="rId1"/>
    <sheet name="D.1.1 - Objekty pozemních..." sheetId="2" r:id="rId2"/>
    <sheet name="D.1.2 - Mostní objekty a zdi" sheetId="3" r:id="rId3"/>
    <sheet name="D.1.3 - Odvodnění pozemní..." sheetId="4" r:id="rId4"/>
    <sheet name="D.1.4.1 - VO cyklostezka ..." sheetId="5" r:id="rId5"/>
    <sheet name="D.1.4.2 - Přeložka VO Kau..." sheetId="6" r:id="rId6"/>
    <sheet name="VRN-D - Vedlejší rozpočto..." sheetId="7" r:id="rId7"/>
    <sheet name="D.1.9 - Ostatní stavební ..." sheetId="8" r:id="rId8"/>
    <sheet name="VRN-N - Vedlejší rozpočto..." sheetId="9" r:id="rId9"/>
    <sheet name="Seznam figur" sheetId="10" r:id="rId10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'D.1.1 - Objekty pozemních...'!$C$132:$K$654</definedName>
    <definedName name="_xlnm.Print_Area" localSheetId="1">'D.1.1 - Objekty pozemních...'!$C$4:$J$76,'D.1.1 - Objekty pozemních...'!$C$82:$J$112,'D.1.1 - Objekty pozemních...'!$C$118:$J$654</definedName>
    <definedName name="_xlnm.Print_Titles" localSheetId="1">'D.1.1 - Objekty pozemních...'!$132:$132</definedName>
    <definedName name="_xlnm._FilterDatabase" localSheetId="2" hidden="1">'D.1.2 - Mostní objekty a zdi'!$C$126:$K$206</definedName>
    <definedName name="_xlnm.Print_Area" localSheetId="2">'D.1.2 - Mostní objekty a zdi'!$C$4:$J$76,'D.1.2 - Mostní objekty a zdi'!$C$82:$J$106,'D.1.2 - Mostní objekty a zdi'!$C$112:$J$206</definedName>
    <definedName name="_xlnm.Print_Titles" localSheetId="2">'D.1.2 - Mostní objekty a zdi'!$126:$126</definedName>
    <definedName name="_xlnm._FilterDatabase" localSheetId="3" hidden="1">'D.1.3 - Odvodnění pozemní...'!$C$125:$K$167</definedName>
    <definedName name="_xlnm.Print_Area" localSheetId="3">'D.1.3 - Odvodnění pozemní...'!$C$4:$J$76,'D.1.3 - Odvodnění pozemní...'!$C$82:$J$105,'D.1.3 - Odvodnění pozemní...'!$C$111:$J$167</definedName>
    <definedName name="_xlnm.Print_Titles" localSheetId="3">'D.1.3 - Odvodnění pozemní...'!$125:$125</definedName>
    <definedName name="_xlnm._FilterDatabase" localSheetId="4" hidden="1">'D.1.4.1 - VO cyklostezka ...'!$C$133:$K$181</definedName>
    <definedName name="_xlnm.Print_Area" localSheetId="4">'D.1.4.1 - VO cyklostezka ...'!$C$4:$J$76,'D.1.4.1 - VO cyklostezka ...'!$C$82:$J$111,'D.1.4.1 - VO cyklostezka ...'!$C$117:$J$181</definedName>
    <definedName name="_xlnm.Print_Titles" localSheetId="4">'D.1.4.1 - VO cyklostezka ...'!$133:$133</definedName>
    <definedName name="_xlnm._FilterDatabase" localSheetId="5" hidden="1">'D.1.4.2 - Přeložka VO Kau...'!$C$132:$K$173</definedName>
    <definedName name="_xlnm.Print_Area" localSheetId="5">'D.1.4.2 - Přeložka VO Kau...'!$C$4:$J$76,'D.1.4.2 - Přeložka VO Kau...'!$C$82:$J$110,'D.1.4.2 - Přeložka VO Kau...'!$C$116:$J$173</definedName>
    <definedName name="_xlnm.Print_Titles" localSheetId="5">'D.1.4.2 - Přeložka VO Kau...'!$132:$132</definedName>
    <definedName name="_xlnm._FilterDatabase" localSheetId="6" hidden="1">'VRN-D - Vedlejší rozpočto...'!$C$128:$K$164</definedName>
    <definedName name="_xlnm.Print_Area" localSheetId="6">'VRN-D - Vedlejší rozpočto...'!$C$4:$J$76,'VRN-D - Vedlejší rozpočto...'!$C$82:$J$108,'VRN-D - Vedlejší rozpočto...'!$C$114:$J$164</definedName>
    <definedName name="_xlnm.Print_Titles" localSheetId="6">'VRN-D - Vedlejší rozpočto...'!$128:$128</definedName>
    <definedName name="_xlnm._FilterDatabase" localSheetId="7" hidden="1">'D.1.9 - Ostatní stavební ...'!$C$121:$K$133</definedName>
    <definedName name="_xlnm.Print_Area" localSheetId="7">'D.1.9 - Ostatní stavební ...'!$C$4:$J$76,'D.1.9 - Ostatní stavební ...'!$C$82:$J$101,'D.1.9 - Ostatní stavební ...'!$C$107:$J$133</definedName>
    <definedName name="_xlnm.Print_Titles" localSheetId="7">'D.1.9 - Ostatní stavební ...'!$121:$121</definedName>
    <definedName name="_xlnm._FilterDatabase" localSheetId="8" hidden="1">'VRN-N - Vedlejší rozpočto...'!$C$125:$K$140</definedName>
    <definedName name="_xlnm.Print_Area" localSheetId="8">'VRN-N - Vedlejší rozpočto...'!$C$4:$J$76,'VRN-N - Vedlejší rozpočto...'!$C$82:$J$105,'VRN-N - Vedlejší rozpočto...'!$C$111:$J$140</definedName>
    <definedName name="_xlnm.Print_Titles" localSheetId="8">'VRN-N - Vedlejší rozpočto...'!$125:$125</definedName>
    <definedName name="_xlnm.Print_Area" localSheetId="9">'Seznam figur'!$C$4:$G$144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9"/>
  <c r="J38"/>
  <c i="1" r="AY105"/>
  <c i="9" r="J37"/>
  <c i="1" r="AX105"/>
  <c i="9"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P127"/>
  <c r="P126"/>
  <c i="1" r="AU105"/>
  <c i="9"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8" r="J39"/>
  <c r="J38"/>
  <c i="1" r="AY104"/>
  <c i="8" r="J37"/>
  <c i="1" r="AX104"/>
  <c i="8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7" r="J39"/>
  <c r="J38"/>
  <c i="1" r="AY102"/>
  <c i="7" r="J37"/>
  <c i="1" r="AX102"/>
  <c i="7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6" r="J41"/>
  <c r="J40"/>
  <c i="1" r="AY101"/>
  <c i="6" r="J39"/>
  <c i="1" r="AX101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30"/>
  <c r="J129"/>
  <c r="F129"/>
  <c r="F127"/>
  <c r="E125"/>
  <c r="J96"/>
  <c r="J95"/>
  <c r="F95"/>
  <c r="F93"/>
  <c r="E91"/>
  <c r="J22"/>
  <c r="E22"/>
  <c r="F130"/>
  <c r="J21"/>
  <c r="J16"/>
  <c r="J127"/>
  <c r="E7"/>
  <c r="E119"/>
  <c i="5" r="J41"/>
  <c r="J40"/>
  <c i="1" r="AY100"/>
  <c i="5" r="J39"/>
  <c i="1" r="AX100"/>
  <c i="5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1"/>
  <c r="J130"/>
  <c r="F130"/>
  <c r="F128"/>
  <c r="E126"/>
  <c r="J96"/>
  <c r="J95"/>
  <c r="F95"/>
  <c r="F93"/>
  <c r="E91"/>
  <c r="J22"/>
  <c r="E22"/>
  <c r="F131"/>
  <c r="J21"/>
  <c r="J16"/>
  <c r="J128"/>
  <c r="E7"/>
  <c r="E120"/>
  <c i="4" r="J39"/>
  <c r="J38"/>
  <c i="1" r="AY98"/>
  <c i="4" r="J37"/>
  <c i="1" r="AX98"/>
  <c i="4"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114"/>
  <c i="3" r="J39"/>
  <c r="J38"/>
  <c i="1" r="AY97"/>
  <c i="3" r="J37"/>
  <c i="1" r="AX97"/>
  <c i="3"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2" r="J39"/>
  <c r="J38"/>
  <c i="1" r="AY96"/>
  <c i="2" r="J37"/>
  <c i="1" r="AX96"/>
  <c i="2" r="BI653"/>
  <c r="BH653"/>
  <c r="BG653"/>
  <c r="BF653"/>
  <c r="T653"/>
  <c r="R653"/>
  <c r="P653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1"/>
  <c r="BH611"/>
  <c r="BG611"/>
  <c r="BF611"/>
  <c r="T611"/>
  <c r="R611"/>
  <c r="P611"/>
  <c r="BI607"/>
  <c r="BH607"/>
  <c r="BG607"/>
  <c r="BF607"/>
  <c r="T607"/>
  <c r="R607"/>
  <c r="P607"/>
  <c r="BI604"/>
  <c r="BH604"/>
  <c r="BG604"/>
  <c r="BF604"/>
  <c r="T604"/>
  <c r="T603"/>
  <c r="R604"/>
  <c r="R603"/>
  <c r="P604"/>
  <c r="P603"/>
  <c r="BI599"/>
  <c r="BH599"/>
  <c r="BG599"/>
  <c r="BF599"/>
  <c r="T599"/>
  <c r="R599"/>
  <c r="P599"/>
  <c r="BI595"/>
  <c r="BH595"/>
  <c r="BG595"/>
  <c r="BF595"/>
  <c r="T595"/>
  <c r="R595"/>
  <c r="P595"/>
  <c r="BI591"/>
  <c r="BH591"/>
  <c r="BG591"/>
  <c r="BF591"/>
  <c r="T591"/>
  <c r="R591"/>
  <c r="P591"/>
  <c r="BI589"/>
  <c r="BH589"/>
  <c r="BG589"/>
  <c r="BF589"/>
  <c r="T589"/>
  <c r="R589"/>
  <c r="P589"/>
  <c r="BI583"/>
  <c r="BH583"/>
  <c r="BG583"/>
  <c r="BF583"/>
  <c r="T583"/>
  <c r="R583"/>
  <c r="P583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60"/>
  <c r="BH560"/>
  <c r="BG560"/>
  <c r="BF560"/>
  <c r="T560"/>
  <c r="R560"/>
  <c r="P560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5"/>
  <c r="BH535"/>
  <c r="BG535"/>
  <c r="BF535"/>
  <c r="T535"/>
  <c r="R535"/>
  <c r="P535"/>
  <c r="BI531"/>
  <c r="BH531"/>
  <c r="BG531"/>
  <c r="BF531"/>
  <c r="T531"/>
  <c r="R531"/>
  <c r="P531"/>
  <c r="BI529"/>
  <c r="BH529"/>
  <c r="BG529"/>
  <c r="BF529"/>
  <c r="T529"/>
  <c r="R529"/>
  <c r="P529"/>
  <c r="BI525"/>
  <c r="BH525"/>
  <c r="BG525"/>
  <c r="BF525"/>
  <c r="T525"/>
  <c r="R525"/>
  <c r="P525"/>
  <c r="BI516"/>
  <c r="BH516"/>
  <c r="BG516"/>
  <c r="BF516"/>
  <c r="T516"/>
  <c r="R516"/>
  <c r="P516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5"/>
  <c r="BH495"/>
  <c r="BG495"/>
  <c r="BF495"/>
  <c r="T495"/>
  <c r="R495"/>
  <c r="P495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77"/>
  <c r="BH477"/>
  <c r="BG477"/>
  <c r="BF477"/>
  <c r="T477"/>
  <c r="R477"/>
  <c r="P477"/>
  <c r="BI471"/>
  <c r="BH471"/>
  <c r="BG471"/>
  <c r="BF471"/>
  <c r="T471"/>
  <c r="R471"/>
  <c r="P471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3"/>
  <c r="BH453"/>
  <c r="BG453"/>
  <c r="BF453"/>
  <c r="T453"/>
  <c r="R453"/>
  <c r="P453"/>
  <c r="BI450"/>
  <c r="BH450"/>
  <c r="BG450"/>
  <c r="BF450"/>
  <c r="T450"/>
  <c r="R450"/>
  <c r="P450"/>
  <c r="BI440"/>
  <c r="BH440"/>
  <c r="BG440"/>
  <c r="BF440"/>
  <c r="T440"/>
  <c r="R440"/>
  <c r="P440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6"/>
  <c r="BH386"/>
  <c r="BG386"/>
  <c r="BF386"/>
  <c r="T386"/>
  <c r="R386"/>
  <c r="P386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T354"/>
  <c r="R368"/>
  <c r="R354"/>
  <c r="P368"/>
  <c r="P354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09"/>
  <c r="BH309"/>
  <c r="BG309"/>
  <c r="BF309"/>
  <c r="T309"/>
  <c r="R309"/>
  <c r="P309"/>
  <c r="BI301"/>
  <c r="BH301"/>
  <c r="BG301"/>
  <c r="BF301"/>
  <c r="T301"/>
  <c r="R301"/>
  <c r="P301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127"/>
  <c r="E7"/>
  <c r="E121"/>
  <c i="1" r="L90"/>
  <c r="AM90"/>
  <c r="AM89"/>
  <c r="L89"/>
  <c r="AM87"/>
  <c r="L87"/>
  <c r="L85"/>
  <c r="L84"/>
  <c i="2" r="BK641"/>
  <c r="BK607"/>
  <c r="J589"/>
  <c r="BK562"/>
  <c r="J547"/>
  <c r="BK529"/>
  <c r="BK487"/>
  <c r="BK427"/>
  <c r="BK418"/>
  <c r="J408"/>
  <c r="BK396"/>
  <c r="J371"/>
  <c r="J349"/>
  <c r="J309"/>
  <c r="BK277"/>
  <c r="J251"/>
  <c r="J242"/>
  <c r="J230"/>
  <c r="BK224"/>
  <c r="BK204"/>
  <c r="BK198"/>
  <c r="BK190"/>
  <c r="BK181"/>
  <c r="BK155"/>
  <c r="BK142"/>
  <c r="J653"/>
  <c r="J649"/>
  <c r="J647"/>
  <c r="J645"/>
  <c r="BK643"/>
  <c r="BK633"/>
  <c r="BK611"/>
  <c r="J591"/>
  <c r="BK547"/>
  <c r="BK516"/>
  <c r="J498"/>
  <c r="BK485"/>
  <c r="J471"/>
  <c r="J440"/>
  <c r="J420"/>
  <c r="J410"/>
  <c r="BK392"/>
  <c r="BK355"/>
  <c r="BK345"/>
  <c r="J331"/>
  <c r="BK316"/>
  <c r="J277"/>
  <c r="BK273"/>
  <c r="J259"/>
  <c r="J249"/>
  <c r="J232"/>
  <c r="BK213"/>
  <c r="J200"/>
  <c r="J176"/>
  <c r="J157"/>
  <c r="J140"/>
  <c r="J643"/>
  <c r="J633"/>
  <c r="J617"/>
  <c r="BK581"/>
  <c r="J556"/>
  <c r="J516"/>
  <c r="BK464"/>
  <c r="BK408"/>
  <c r="BK402"/>
  <c r="BK382"/>
  <c r="J376"/>
  <c r="BK371"/>
  <c r="J343"/>
  <c r="J318"/>
  <c r="BK289"/>
  <c r="BK275"/>
  <c r="BK267"/>
  <c r="BK258"/>
  <c r="J244"/>
  <c r="J215"/>
  <c r="J198"/>
  <c r="J190"/>
  <c r="BK157"/>
  <c r="J142"/>
  <c r="BK625"/>
  <c r="J604"/>
  <c r="BK589"/>
  <c r="BK572"/>
  <c r="BK560"/>
  <c r="BK553"/>
  <c r="J529"/>
  <c r="J485"/>
  <c r="BK477"/>
  <c r="BK458"/>
  <c r="J427"/>
  <c r="BK420"/>
  <c r="BK406"/>
  <c r="J396"/>
  <c r="BK376"/>
  <c r="J368"/>
  <c r="BK349"/>
  <c r="J316"/>
  <c r="J281"/>
  <c r="J254"/>
  <c r="BK242"/>
  <c r="BK232"/>
  <c r="BK209"/>
  <c r="BK176"/>
  <c r="J163"/>
  <c i="3" r="BK206"/>
  <c r="J202"/>
  <c r="J197"/>
  <c r="J188"/>
  <c r="J178"/>
  <c r="BK160"/>
  <c r="J146"/>
  <c r="BK130"/>
  <c r="BK188"/>
  <c r="BK152"/>
  <c r="J138"/>
  <c r="BK202"/>
  <c r="BK196"/>
  <c r="J175"/>
  <c r="J152"/>
  <c r="J132"/>
  <c r="BK194"/>
  <c r="BK173"/>
  <c r="J165"/>
  <c r="BK144"/>
  <c r="BK136"/>
  <c i="4" r="J166"/>
  <c r="J156"/>
  <c r="J142"/>
  <c r="BK166"/>
  <c r="BK158"/>
  <c r="BK152"/>
  <c r="J135"/>
  <c r="J155"/>
  <c r="BK150"/>
  <c r="BK140"/>
  <c r="J129"/>
  <c r="BK159"/>
  <c r="J150"/>
  <c r="J131"/>
  <c i="5" r="J179"/>
  <c r="J160"/>
  <c r="BK157"/>
  <c r="BK146"/>
  <c r="BK177"/>
  <c r="BK171"/>
  <c r="BK165"/>
  <c r="BK159"/>
  <c r="J148"/>
  <c r="BK145"/>
  <c r="BK141"/>
  <c r="BK180"/>
  <c r="J177"/>
  <c r="J174"/>
  <c r="BK168"/>
  <c r="J165"/>
  <c r="J159"/>
  <c r="BK154"/>
  <c r="BK144"/>
  <c r="J138"/>
  <c i="6" r="J173"/>
  <c r="BK163"/>
  <c r="J149"/>
  <c r="J141"/>
  <c r="BK167"/>
  <c r="BK155"/>
  <c r="BK149"/>
  <c r="BK144"/>
  <c r="BK164"/>
  <c r="BK159"/>
  <c r="BK154"/>
  <c r="BK151"/>
  <c r="J145"/>
  <c r="J138"/>
  <c r="BK135"/>
  <c r="BK171"/>
  <c r="J162"/>
  <c r="J155"/>
  <c r="BK142"/>
  <c r="J139"/>
  <c i="7" r="J145"/>
  <c r="J139"/>
  <c r="J132"/>
  <c r="J161"/>
  <c r="J146"/>
  <c r="BK133"/>
  <c r="BK145"/>
  <c r="J143"/>
  <c r="J150"/>
  <c r="BK139"/>
  <c r="BK132"/>
  <c i="8" r="BK130"/>
  <c r="J125"/>
  <c r="BK132"/>
  <c r="BK127"/>
  <c r="BK128"/>
  <c r="J130"/>
  <c r="J126"/>
  <c i="9" r="J136"/>
  <c r="J139"/>
  <c i="2" r="BK629"/>
  <c r="J599"/>
  <c r="J572"/>
  <c r="BK554"/>
  <c r="BK531"/>
  <c r="BK498"/>
  <c r="J458"/>
  <c r="BK426"/>
  <c r="J416"/>
  <c r="BK400"/>
  <c r="J386"/>
  <c r="BK368"/>
  <c r="BK322"/>
  <c r="BK281"/>
  <c r="J258"/>
  <c r="BK244"/>
  <c r="J234"/>
  <c r="J226"/>
  <c r="J213"/>
  <c r="BK200"/>
  <c r="J188"/>
  <c r="BK163"/>
  <c r="J146"/>
  <c i="1" r="AS99"/>
  <c i="2" r="J607"/>
  <c r="J581"/>
  <c r="J553"/>
  <c r="J525"/>
  <c r="BK503"/>
  <c r="J487"/>
  <c r="J477"/>
  <c r="BK453"/>
  <c r="J424"/>
  <c r="BK416"/>
  <c r="J400"/>
  <c r="J380"/>
  <c r="J351"/>
  <c r="BK337"/>
  <c r="BK318"/>
  <c r="BK279"/>
  <c r="BK269"/>
  <c r="BK253"/>
  <c r="J236"/>
  <c r="BK226"/>
  <c r="BK211"/>
  <c r="BK196"/>
  <c r="J167"/>
  <c r="J155"/>
  <c r="BK138"/>
  <c r="J641"/>
  <c r="BK621"/>
  <c r="BK583"/>
  <c r="BK566"/>
  <c r="BK535"/>
  <c r="BK471"/>
  <c r="BK410"/>
  <c r="J406"/>
  <c r="BK386"/>
  <c r="BK379"/>
  <c r="BK373"/>
  <c r="J347"/>
  <c r="J337"/>
  <c r="BK309"/>
  <c r="J291"/>
  <c r="J273"/>
  <c r="BK265"/>
  <c r="J253"/>
  <c r="BK234"/>
  <c r="J202"/>
  <c r="J194"/>
  <c r="BK144"/>
  <c r="J138"/>
  <c r="BK617"/>
  <c r="BK591"/>
  <c r="BK574"/>
  <c r="J562"/>
  <c r="J554"/>
  <c r="J531"/>
  <c r="BK495"/>
  <c r="BK483"/>
  <c r="BK461"/>
  <c r="BK440"/>
  <c r="BK422"/>
  <c r="BK412"/>
  <c r="BK397"/>
  <c r="J379"/>
  <c r="J373"/>
  <c r="BK331"/>
  <c r="J289"/>
  <c r="J265"/>
  <c r="BK249"/>
  <c r="J240"/>
  <c r="BK230"/>
  <c r="J204"/>
  <c r="BK172"/>
  <c r="J144"/>
  <c i="3" r="BK205"/>
  <c r="BK199"/>
  <c r="J194"/>
  <c r="BK185"/>
  <c r="BK165"/>
  <c r="J148"/>
  <c r="J136"/>
  <c r="BK200"/>
  <c r="J155"/>
  <c r="BK132"/>
  <c r="J200"/>
  <c r="J185"/>
  <c r="BK170"/>
  <c r="BK146"/>
  <c r="BK197"/>
  <c r="BK178"/>
  <c r="J170"/>
  <c r="BK148"/>
  <c r="BK138"/>
  <c r="J130"/>
  <c i="4" r="J162"/>
  <c r="J147"/>
  <c r="BK135"/>
  <c r="J159"/>
  <c r="J154"/>
  <c r="BK138"/>
  <c r="J161"/>
  <c r="BK154"/>
  <c r="J144"/>
  <c r="J133"/>
  <c r="BK162"/>
  <c r="J157"/>
  <c r="J138"/>
  <c r="BK129"/>
  <c i="5" r="J180"/>
  <c r="J166"/>
  <c r="J154"/>
  <c r="BK142"/>
  <c r="J137"/>
  <c r="BK174"/>
  <c r="BK166"/>
  <c r="BK162"/>
  <c r="BK155"/>
  <c r="J147"/>
  <c r="J144"/>
  <c r="BK136"/>
  <c r="J170"/>
  <c r="J168"/>
  <c r="J167"/>
  <c r="J162"/>
  <c r="J161"/>
  <c r="J158"/>
  <c r="BK156"/>
  <c r="J155"/>
  <c r="J151"/>
  <c r="BK150"/>
  <c r="BK148"/>
  <c r="J145"/>
  <c r="J141"/>
  <c r="BK139"/>
  <c r="BK138"/>
  <c r="BK170"/>
  <c r="J164"/>
  <c r="J157"/>
  <c r="BK153"/>
  <c r="J150"/>
  <c r="J142"/>
  <c i="6" r="BK172"/>
  <c r="BK156"/>
  <c r="BK148"/>
  <c r="BK138"/>
  <c r="J160"/>
  <c r="J154"/>
  <c r="J147"/>
  <c r="J167"/>
  <c r="BK160"/>
  <c r="BK157"/>
  <c r="BK152"/>
  <c r="J142"/>
  <c r="BK137"/>
  <c r="BK173"/>
  <c r="J169"/>
  <c r="J159"/>
  <c r="BK153"/>
  <c r="J144"/>
  <c r="BK141"/>
  <c r="BK136"/>
  <c i="7" r="BK163"/>
  <c r="J140"/>
  <c r="J134"/>
  <c r="J163"/>
  <c r="BK143"/>
  <c r="J148"/>
  <c r="BK164"/>
  <c r="BK148"/>
  <c r="BK134"/>
  <c i="8" r="J128"/>
  <c r="BK129"/>
  <c r="BK133"/>
  <c r="J127"/>
  <c i="9" r="BK139"/>
  <c r="J129"/>
  <c r="BK133"/>
  <c r="BK129"/>
  <c i="2" r="J611"/>
  <c r="BK595"/>
  <c r="J583"/>
  <c r="J560"/>
  <c r="J542"/>
  <c r="J508"/>
  <c r="J483"/>
  <c r="BK450"/>
  <c r="J422"/>
  <c r="J412"/>
  <c r="J397"/>
  <c r="J382"/>
  <c r="BK351"/>
  <c r="BK347"/>
  <c r="BK301"/>
  <c r="J279"/>
  <c r="J246"/>
  <c r="BK236"/>
  <c r="BK228"/>
  <c r="BK215"/>
  <c r="BK202"/>
  <c r="BK194"/>
  <c r="BK192"/>
  <c r="J172"/>
  <c r="J153"/>
  <c r="BK136"/>
  <c r="BK653"/>
  <c r="BK649"/>
  <c r="BK647"/>
  <c r="BK645"/>
  <c r="J639"/>
  <c r="J629"/>
  <c r="J595"/>
  <c r="J574"/>
  <c r="J551"/>
  <c r="J535"/>
  <c r="BK508"/>
  <c r="J495"/>
  <c r="BK484"/>
  <c r="J461"/>
  <c r="J426"/>
  <c r="J418"/>
  <c r="J402"/>
  <c r="BK394"/>
  <c r="J377"/>
  <c r="J353"/>
  <c r="BK343"/>
  <c r="J322"/>
  <c r="BK291"/>
  <c r="J275"/>
  <c r="J267"/>
  <c r="BK251"/>
  <c r="BK238"/>
  <c r="J228"/>
  <c r="J209"/>
  <c r="J181"/>
  <c r="J161"/>
  <c r="BK153"/>
  <c r="J136"/>
  <c r="BK639"/>
  <c r="J625"/>
  <c r="BK604"/>
  <c r="J577"/>
  <c r="BK542"/>
  <c r="J503"/>
  <c r="J450"/>
  <c r="J414"/>
  <c r="BK404"/>
  <c r="J392"/>
  <c r="BK380"/>
  <c r="J375"/>
  <c r="BK353"/>
  <c r="J345"/>
  <c r="J320"/>
  <c r="J301"/>
  <c r="J287"/>
  <c r="J269"/>
  <c r="BK259"/>
  <c r="BK254"/>
  <c r="BK240"/>
  <c r="J211"/>
  <c r="J196"/>
  <c r="BK188"/>
  <c r="BK146"/>
  <c r="BK140"/>
  <c r="J621"/>
  <c r="BK599"/>
  <c r="BK577"/>
  <c r="J566"/>
  <c r="BK556"/>
  <c r="BK551"/>
  <c r="BK525"/>
  <c r="J484"/>
  <c r="J464"/>
  <c r="J453"/>
  <c r="BK424"/>
  <c r="BK414"/>
  <c r="J404"/>
  <c r="J394"/>
  <c r="BK377"/>
  <c r="BK375"/>
  <c r="J355"/>
  <c r="BK320"/>
  <c r="BK287"/>
  <c r="BK246"/>
  <c r="J238"/>
  <c r="J224"/>
  <c r="J192"/>
  <c r="BK167"/>
  <c r="BK161"/>
  <c i="1" r="AS103"/>
  <c i="3" r="J173"/>
  <c r="BK150"/>
  <c r="J141"/>
  <c r="J206"/>
  <c r="J160"/>
  <c r="J144"/>
  <c r="J205"/>
  <c r="J199"/>
  <c r="BK171"/>
  <c r="J150"/>
  <c r="BK134"/>
  <c r="J196"/>
  <c r="BK175"/>
  <c r="J171"/>
  <c r="BK155"/>
  <c r="BK141"/>
  <c r="J134"/>
  <c i="4" r="BK164"/>
  <c r="BK155"/>
  <c r="BK144"/>
  <c r="BK167"/>
  <c r="J164"/>
  <c r="BK156"/>
  <c r="J140"/>
  <c r="J167"/>
  <c r="BK157"/>
  <c r="J152"/>
  <c r="BK142"/>
  <c r="BK131"/>
  <c r="BK161"/>
  <c r="J158"/>
  <c r="BK147"/>
  <c r="BK133"/>
  <c i="5" r="J181"/>
  <c r="J175"/>
  <c r="BK158"/>
  <c r="BK147"/>
  <c r="J139"/>
  <c r="BK175"/>
  <c r="BK167"/>
  <c r="BK164"/>
  <c r="BK160"/>
  <c r="J153"/>
  <c r="J146"/>
  <c r="BK143"/>
  <c r="BK181"/>
  <c r="BK179"/>
  <c r="J171"/>
  <c r="BK161"/>
  <c r="J156"/>
  <c r="BK151"/>
  <c r="J143"/>
  <c r="BK137"/>
  <c r="J136"/>
  <c i="6" r="J164"/>
  <c r="J152"/>
  <c r="BK143"/>
  <c r="J171"/>
  <c r="J157"/>
  <c r="J151"/>
  <c r="J148"/>
  <c r="BK169"/>
  <c r="BK162"/>
  <c r="BK158"/>
  <c r="J156"/>
  <c r="J153"/>
  <c r="BK147"/>
  <c r="BK139"/>
  <c r="J136"/>
  <c r="J172"/>
  <c r="J163"/>
  <c r="J158"/>
  <c r="BK145"/>
  <c r="J143"/>
  <c r="J137"/>
  <c r="J135"/>
  <c i="7" r="BK150"/>
  <c r="J136"/>
  <c r="J164"/>
  <c r="J158"/>
  <c r="BK140"/>
  <c r="BK161"/>
  <c r="BK136"/>
  <c r="BK158"/>
  <c r="BK146"/>
  <c r="J133"/>
  <c i="8" r="J132"/>
  <c r="J133"/>
  <c r="BK131"/>
  <c r="J131"/>
  <c r="BK126"/>
  <c r="J129"/>
  <c r="BK125"/>
  <c i="9" r="J131"/>
  <c r="BK136"/>
  <c r="BK131"/>
  <c r="J133"/>
  <c i="2" l="1" r="BK135"/>
  <c r="J135"/>
  <c r="J100"/>
  <c r="T248"/>
  <c r="P264"/>
  <c r="T370"/>
  <c r="R399"/>
  <c r="BK576"/>
  <c r="J576"/>
  <c r="J106"/>
  <c r="P606"/>
  <c r="P605"/>
  <c r="BK616"/>
  <c r="J616"/>
  <c r="J111"/>
  <c i="3" r="R129"/>
  <c r="R154"/>
  <c r="T187"/>
  <c r="T204"/>
  <c i="4" r="R128"/>
  <c r="R137"/>
  <c r="R149"/>
  <c r="T165"/>
  <c i="5" r="BK135"/>
  <c r="J135"/>
  <c r="J101"/>
  <c r="BK140"/>
  <c r="J140"/>
  <c r="J102"/>
  <c r="BK149"/>
  <c r="J149"/>
  <c r="J103"/>
  <c r="BK152"/>
  <c r="J152"/>
  <c r="J104"/>
  <c r="BK163"/>
  <c r="J163"/>
  <c r="J105"/>
  <c r="P169"/>
  <c r="BK173"/>
  <c r="J173"/>
  <c r="J108"/>
  <c r="BK178"/>
  <c r="J178"/>
  <c r="J110"/>
  <c i="2" r="R135"/>
  <c r="BK248"/>
  <c r="J248"/>
  <c r="J101"/>
  <c r="T264"/>
  <c r="P370"/>
  <c r="T399"/>
  <c r="T576"/>
  <c r="R606"/>
  <c r="R605"/>
  <c r="T616"/>
  <c r="T615"/>
  <c i="3" r="T129"/>
  <c r="T154"/>
  <c r="R187"/>
  <c r="P204"/>
  <c i="4" r="T128"/>
  <c r="T137"/>
  <c r="T149"/>
  <c r="P165"/>
  <c i="5" r="P135"/>
  <c r="P140"/>
  <c r="P149"/>
  <c r="P152"/>
  <c r="R163"/>
  <c r="R169"/>
  <c r="P173"/>
  <c r="T178"/>
  <c i="6" r="T134"/>
  <c r="R140"/>
  <c r="BK150"/>
  <c r="J150"/>
  <c r="J104"/>
  <c r="P161"/>
  <c r="BK170"/>
  <c r="J170"/>
  <c r="J109"/>
  <c r="T170"/>
  <c r="T165"/>
  <c i="7" r="T131"/>
  <c r="BK138"/>
  <c r="J138"/>
  <c r="J102"/>
  <c r="BK142"/>
  <c r="J142"/>
  <c r="J103"/>
  <c r="BK147"/>
  <c r="J147"/>
  <c r="J104"/>
  <c r="T147"/>
  <c r="R162"/>
  <c i="8" r="BK124"/>
  <c r="BK123"/>
  <c r="BK122"/>
  <c r="J122"/>
  <c r="R124"/>
  <c r="R123"/>
  <c r="R122"/>
  <c i="2" r="T135"/>
  <c r="T134"/>
  <c r="P248"/>
  <c r="R264"/>
  <c r="R370"/>
  <c r="BK399"/>
  <c r="J399"/>
  <c r="J105"/>
  <c r="R576"/>
  <c r="T606"/>
  <c r="T605"/>
  <c r="R616"/>
  <c r="R615"/>
  <c i="3" r="BK129"/>
  <c r="J129"/>
  <c r="J100"/>
  <c r="BK154"/>
  <c r="J154"/>
  <c r="J101"/>
  <c r="P187"/>
  <c r="R204"/>
  <c i="4" r="BK128"/>
  <c r="J128"/>
  <c r="J100"/>
  <c r="P137"/>
  <c r="P149"/>
  <c i="5" r="R135"/>
  <c r="T140"/>
  <c r="R149"/>
  <c r="T152"/>
  <c r="T163"/>
  <c r="T169"/>
  <c r="R173"/>
  <c r="P178"/>
  <c i="6" r="P134"/>
  <c r="R134"/>
  <c r="P140"/>
  <c r="BK146"/>
  <c r="J146"/>
  <c r="J103"/>
  <c r="T146"/>
  <c r="P150"/>
  <c r="T150"/>
  <c r="T161"/>
  <c r="R170"/>
  <c r="R165"/>
  <c i="7" r="BK131"/>
  <c r="J131"/>
  <c r="J100"/>
  <c r="R131"/>
  <c r="P138"/>
  <c r="P142"/>
  <c r="T142"/>
  <c r="R147"/>
  <c r="BK162"/>
  <c r="J162"/>
  <c r="J107"/>
  <c r="T162"/>
  <c i="8" r="T124"/>
  <c r="T123"/>
  <c r="T122"/>
  <c i="2" r="P135"/>
  <c r="R248"/>
  <c r="BK264"/>
  <c r="J264"/>
  <c r="J102"/>
  <c r="BK370"/>
  <c r="J370"/>
  <c r="J104"/>
  <c r="P399"/>
  <c r="P576"/>
  <c r="BK606"/>
  <c r="J606"/>
  <c r="J109"/>
  <c r="P616"/>
  <c r="P615"/>
  <c i="3" r="P129"/>
  <c r="P154"/>
  <c r="BK187"/>
  <c r="J187"/>
  <c r="J104"/>
  <c r="BK204"/>
  <c r="J204"/>
  <c r="J105"/>
  <c i="4" r="P128"/>
  <c r="P127"/>
  <c r="P126"/>
  <c i="1" r="AU98"/>
  <c i="4" r="BK137"/>
  <c r="J137"/>
  <c r="J101"/>
  <c r="BK149"/>
  <c r="J149"/>
  <c r="J103"/>
  <c r="BK165"/>
  <c r="J165"/>
  <c r="J104"/>
  <c r="R165"/>
  <c i="5" r="T135"/>
  <c r="R140"/>
  <c r="T149"/>
  <c r="R152"/>
  <c r="P163"/>
  <c r="BK169"/>
  <c r="J169"/>
  <c r="J106"/>
  <c r="T173"/>
  <c r="T172"/>
  <c r="R178"/>
  <c i="6" r="BK134"/>
  <c r="J134"/>
  <c r="J101"/>
  <c r="BK140"/>
  <c r="J140"/>
  <c r="J102"/>
  <c r="T140"/>
  <c r="P146"/>
  <c r="R146"/>
  <c r="R150"/>
  <c r="BK161"/>
  <c r="J161"/>
  <c r="J105"/>
  <c r="R161"/>
  <c r="P170"/>
  <c r="P165"/>
  <c i="7" r="P131"/>
  <c r="R138"/>
  <c r="T138"/>
  <c r="R142"/>
  <c r="P147"/>
  <c r="P162"/>
  <c i="8" r="P124"/>
  <c r="P123"/>
  <c r="P122"/>
  <c i="1" r="AU104"/>
  <c i="2" r="BK603"/>
  <c r="J603"/>
  <c r="J107"/>
  <c i="5" r="BK176"/>
  <c r="J176"/>
  <c r="J109"/>
  <c i="9" r="BK130"/>
  <c r="J130"/>
  <c r="J101"/>
  <c r="BK135"/>
  <c r="J135"/>
  <c r="J103"/>
  <c r="BK138"/>
  <c r="J138"/>
  <c r="J104"/>
  <c i="3" r="BK177"/>
  <c r="J177"/>
  <c r="J102"/>
  <c r="BK184"/>
  <c r="J184"/>
  <c r="J103"/>
  <c i="6" r="BK168"/>
  <c r="J168"/>
  <c r="J108"/>
  <c i="7" r="BK157"/>
  <c r="J157"/>
  <c r="J105"/>
  <c i="9" r="BK132"/>
  <c r="J132"/>
  <c r="J102"/>
  <c i="2" r="BK354"/>
  <c r="J354"/>
  <c r="J103"/>
  <c i="4" r="BK146"/>
  <c r="J146"/>
  <c r="J102"/>
  <c i="6" r="BK166"/>
  <c r="J166"/>
  <c r="J107"/>
  <c i="7" r="BK135"/>
  <c r="J135"/>
  <c r="J101"/>
  <c r="BK160"/>
  <c r="J160"/>
  <c r="J106"/>
  <c i="9" r="BK128"/>
  <c r="BK127"/>
  <c r="J127"/>
  <c r="J99"/>
  <c i="8" r="J123"/>
  <c r="J99"/>
  <c r="J124"/>
  <c r="J100"/>
  <c i="9" r="F94"/>
  <c r="BE131"/>
  <c r="BE133"/>
  <c r="BE136"/>
  <c i="8" r="J98"/>
  <c i="9" r="E85"/>
  <c r="J91"/>
  <c r="BE139"/>
  <c r="BE129"/>
  <c i="8" r="E110"/>
  <c r="BE126"/>
  <c r="BE127"/>
  <c r="BE131"/>
  <c r="J91"/>
  <c r="BE125"/>
  <c r="BE129"/>
  <c r="BE130"/>
  <c r="BE132"/>
  <c r="F94"/>
  <c r="BE128"/>
  <c r="BE133"/>
  <c i="7" r="J91"/>
  <c r="E117"/>
  <c r="F126"/>
  <c r="BE140"/>
  <c r="BE143"/>
  <c r="BE145"/>
  <c r="BE133"/>
  <c r="BE136"/>
  <c r="BE139"/>
  <c r="BE163"/>
  <c r="BE132"/>
  <c r="BE134"/>
  <c r="BE148"/>
  <c r="BE150"/>
  <c r="BE164"/>
  <c r="BE146"/>
  <c r="BE158"/>
  <c r="BE161"/>
  <c i="6" r="E85"/>
  <c r="BE138"/>
  <c r="BE147"/>
  <c r="BE149"/>
  <c r="BE151"/>
  <c r="BE154"/>
  <c r="BE155"/>
  <c r="BE159"/>
  <c r="BE143"/>
  <c r="BE148"/>
  <c r="BE157"/>
  <c r="BE158"/>
  <c r="F96"/>
  <c r="BE137"/>
  <c r="BE139"/>
  <c r="BE141"/>
  <c r="BE142"/>
  <c r="BE152"/>
  <c r="BE156"/>
  <c r="BE162"/>
  <c r="BE163"/>
  <c r="BE164"/>
  <c r="BE171"/>
  <c r="BE172"/>
  <c r="BE173"/>
  <c r="J93"/>
  <c r="BE135"/>
  <c r="BE136"/>
  <c r="BE144"/>
  <c r="BE145"/>
  <c r="BE153"/>
  <c r="BE160"/>
  <c r="BE167"/>
  <c r="BE169"/>
  <c i="5" r="E85"/>
  <c r="BE139"/>
  <c r="BE145"/>
  <c r="BE146"/>
  <c r="BE147"/>
  <c r="BE166"/>
  <c r="BE175"/>
  <c r="BE177"/>
  <c r="BE179"/>
  <c r="J93"/>
  <c r="F96"/>
  <c r="BE136"/>
  <c r="BE141"/>
  <c r="BE142"/>
  <c r="BE153"/>
  <c r="BE154"/>
  <c r="BE158"/>
  <c r="BE159"/>
  <c r="BE165"/>
  <c r="BE171"/>
  <c r="BE174"/>
  <c r="BE181"/>
  <c r="BE137"/>
  <c r="BE138"/>
  <c r="BE156"/>
  <c r="BE157"/>
  <c r="BE168"/>
  <c r="BE180"/>
  <c r="BE143"/>
  <c r="BE144"/>
  <c r="BE148"/>
  <c r="BE150"/>
  <c r="BE151"/>
  <c r="BE155"/>
  <c r="BE160"/>
  <c r="BE161"/>
  <c r="BE162"/>
  <c r="BE164"/>
  <c r="BE167"/>
  <c r="BE170"/>
  <c i="4" r="E85"/>
  <c r="J91"/>
  <c r="F123"/>
  <c r="BE138"/>
  <c r="BE140"/>
  <c r="BE152"/>
  <c r="BE154"/>
  <c r="BE156"/>
  <c r="BE133"/>
  <c r="BE135"/>
  <c r="BE155"/>
  <c r="BE159"/>
  <c r="BE162"/>
  <c r="BE164"/>
  <c r="BE129"/>
  <c r="BE131"/>
  <c r="BE142"/>
  <c r="BE144"/>
  <c r="BE147"/>
  <c r="BE161"/>
  <c r="BE150"/>
  <c r="BE157"/>
  <c r="BE158"/>
  <c r="BE166"/>
  <c r="BE167"/>
  <c i="3" r="BE130"/>
  <c r="BE150"/>
  <c r="BE165"/>
  <c r="BE170"/>
  <c r="BE185"/>
  <c r="BE199"/>
  <c r="E85"/>
  <c r="BE136"/>
  <c r="BE138"/>
  <c r="BE155"/>
  <c r="BE194"/>
  <c r="BE196"/>
  <c r="BE206"/>
  <c r="J91"/>
  <c r="F94"/>
  <c r="BE134"/>
  <c r="BE141"/>
  <c r="BE144"/>
  <c r="BE146"/>
  <c r="BE148"/>
  <c r="BE160"/>
  <c r="BE171"/>
  <c r="BE173"/>
  <c r="BE175"/>
  <c r="BE178"/>
  <c r="BE188"/>
  <c r="BE197"/>
  <c r="BE202"/>
  <c r="BE205"/>
  <c r="BE132"/>
  <c r="BE152"/>
  <c r="BE200"/>
  <c i="2" r="J91"/>
  <c r="F94"/>
  <c r="BE136"/>
  <c r="BE138"/>
  <c r="BE140"/>
  <c r="BE146"/>
  <c r="BE155"/>
  <c r="BE188"/>
  <c r="BE200"/>
  <c r="BE211"/>
  <c r="BE213"/>
  <c r="BE228"/>
  <c r="BE234"/>
  <c r="BE251"/>
  <c r="BE258"/>
  <c r="BE267"/>
  <c r="BE273"/>
  <c r="BE291"/>
  <c r="BE301"/>
  <c r="BE316"/>
  <c r="BE337"/>
  <c r="BE345"/>
  <c r="BE351"/>
  <c r="BE380"/>
  <c r="BE386"/>
  <c r="BE400"/>
  <c r="BE408"/>
  <c r="BE416"/>
  <c r="BE450"/>
  <c r="BE498"/>
  <c r="BE503"/>
  <c r="BE508"/>
  <c r="BE531"/>
  <c r="BE535"/>
  <c r="BE542"/>
  <c r="BE554"/>
  <c r="BE581"/>
  <c r="BE607"/>
  <c r="BE611"/>
  <c r="BE629"/>
  <c r="BE641"/>
  <c r="BE643"/>
  <c r="BE153"/>
  <c r="BE161"/>
  <c r="BE163"/>
  <c r="BE167"/>
  <c r="BE172"/>
  <c r="BE176"/>
  <c r="BE192"/>
  <c r="BE196"/>
  <c r="BE204"/>
  <c r="BE236"/>
  <c r="BE242"/>
  <c r="BE246"/>
  <c r="BE249"/>
  <c r="BE279"/>
  <c r="BE322"/>
  <c r="BE349"/>
  <c r="BE355"/>
  <c r="BE377"/>
  <c r="BE394"/>
  <c r="BE397"/>
  <c r="BE412"/>
  <c r="BE427"/>
  <c r="BE458"/>
  <c r="BE477"/>
  <c r="BE484"/>
  <c r="BE485"/>
  <c r="BE487"/>
  <c r="BE495"/>
  <c r="BE525"/>
  <c r="BE547"/>
  <c r="BE551"/>
  <c r="BE553"/>
  <c r="BE589"/>
  <c r="BE591"/>
  <c r="BE595"/>
  <c r="E85"/>
  <c r="BE142"/>
  <c r="BE144"/>
  <c r="BE181"/>
  <c r="BE190"/>
  <c r="BE194"/>
  <c r="BE198"/>
  <c r="BE202"/>
  <c r="BE215"/>
  <c r="BE224"/>
  <c r="BE230"/>
  <c r="BE232"/>
  <c r="BE240"/>
  <c r="BE244"/>
  <c r="BE254"/>
  <c r="BE277"/>
  <c r="BE281"/>
  <c r="BE320"/>
  <c r="BE347"/>
  <c r="BE368"/>
  <c r="BE373"/>
  <c r="BE375"/>
  <c r="BE379"/>
  <c r="BE382"/>
  <c r="BE396"/>
  <c r="BE404"/>
  <c r="BE410"/>
  <c r="BE418"/>
  <c r="BE422"/>
  <c r="BE426"/>
  <c r="BE453"/>
  <c r="BE529"/>
  <c r="BE556"/>
  <c r="BE560"/>
  <c r="BE562"/>
  <c r="BE566"/>
  <c r="BE572"/>
  <c r="BE583"/>
  <c r="BE599"/>
  <c r="BE604"/>
  <c r="BE617"/>
  <c r="BE645"/>
  <c r="BE647"/>
  <c r="BE649"/>
  <c r="BE653"/>
  <c r="BE157"/>
  <c r="BE209"/>
  <c r="BE226"/>
  <c r="BE238"/>
  <c r="BE253"/>
  <c r="BE259"/>
  <c r="BE265"/>
  <c r="BE269"/>
  <c r="BE275"/>
  <c r="BE287"/>
  <c r="BE289"/>
  <c r="BE309"/>
  <c r="BE318"/>
  <c r="BE331"/>
  <c r="BE343"/>
  <c r="BE353"/>
  <c r="BE371"/>
  <c r="BE376"/>
  <c r="BE392"/>
  <c r="BE402"/>
  <c r="BE406"/>
  <c r="BE414"/>
  <c r="BE420"/>
  <c r="BE424"/>
  <c r="BE440"/>
  <c r="BE461"/>
  <c r="BE464"/>
  <c r="BE471"/>
  <c r="BE483"/>
  <c r="BE516"/>
  <c r="BE574"/>
  <c r="BE577"/>
  <c r="BE621"/>
  <c r="BE625"/>
  <c r="BE633"/>
  <c r="BE639"/>
  <c i="8" r="J32"/>
  <c i="2" r="J36"/>
  <c i="1" r="AW96"/>
  <c r="AS95"/>
  <c r="AS94"/>
  <c i="2" r="F38"/>
  <c i="1" r="BC96"/>
  <c i="2" r="F39"/>
  <c i="1" r="BD96"/>
  <c i="3" r="F37"/>
  <c i="1" r="BB97"/>
  <c i="4" r="F37"/>
  <c i="1" r="BB98"/>
  <c i="4" r="F39"/>
  <c i="1" r="BD98"/>
  <c i="5" r="F40"/>
  <c i="1" r="BC100"/>
  <c i="5" r="F38"/>
  <c i="1" r="BA100"/>
  <c i="6" r="F38"/>
  <c i="1" r="BA101"/>
  <c i="6" r="F39"/>
  <c i="1" r="BB101"/>
  <c i="7" r="F37"/>
  <c i="1" r="BB102"/>
  <c i="7" r="J36"/>
  <c i="1" r="AW102"/>
  <c i="7" r="F39"/>
  <c i="1" r="BD102"/>
  <c i="8" r="F39"/>
  <c i="1" r="BD104"/>
  <c i="8" r="F37"/>
  <c i="1" r="BB104"/>
  <c i="9" r="F36"/>
  <c i="1" r="BA105"/>
  <c i="9" r="F38"/>
  <c i="1" r="BC105"/>
  <c r="AU103"/>
  <c i="2" r="F36"/>
  <c i="1" r="BA96"/>
  <c i="2" r="F37"/>
  <c i="1" r="BB96"/>
  <c i="3" r="F36"/>
  <c i="1" r="BA97"/>
  <c i="3" r="F38"/>
  <c i="1" r="BC97"/>
  <c i="3" r="F39"/>
  <c i="1" r="BD97"/>
  <c i="3" r="J36"/>
  <c i="1" r="AW97"/>
  <c i="4" r="F36"/>
  <c i="1" r="BA98"/>
  <c i="4" r="F38"/>
  <c i="1" r="BC98"/>
  <c i="4" r="J36"/>
  <c i="1" r="AW98"/>
  <c i="5" r="F39"/>
  <c i="1" r="BB100"/>
  <c i="5" r="F41"/>
  <c i="1" r="BD100"/>
  <c i="5" r="J38"/>
  <c i="1" r="AW100"/>
  <c i="6" r="F40"/>
  <c i="1" r="BC101"/>
  <c i="6" r="J38"/>
  <c i="1" r="AW101"/>
  <c i="6" r="F41"/>
  <c i="1" r="BD101"/>
  <c i="7" r="F36"/>
  <c i="1" r="BA102"/>
  <c i="7" r="F38"/>
  <c i="1" r="BC102"/>
  <c i="8" r="J36"/>
  <c i="1" r="AW104"/>
  <c i="8" r="F36"/>
  <c i="1" r="BA104"/>
  <c i="8" r="F38"/>
  <c i="1" r="BC104"/>
  <c i="9" r="F37"/>
  <c i="1" r="BB105"/>
  <c i="9" r="J36"/>
  <c i="1" r="AW105"/>
  <c i="9" r="F39"/>
  <c i="1" r="BD105"/>
  <c i="5" l="1" r="T134"/>
  <c i="7" r="R130"/>
  <c r="R129"/>
  <c i="6" r="P133"/>
  <c i="1" r="AU101"/>
  <c i="2" r="T133"/>
  <c i="6" r="T133"/>
  <c i="4" r="T127"/>
  <c r="T126"/>
  <c i="7" r="P130"/>
  <c r="P129"/>
  <c i="1" r="AU102"/>
  <c i="3" r="P128"/>
  <c r="P127"/>
  <c i="1" r="AU97"/>
  <c i="2" r="P134"/>
  <c r="P133"/>
  <c i="1" r="AU96"/>
  <c i="6" r="R133"/>
  <c i="5" r="R172"/>
  <c r="R134"/>
  <c i="7" r="T130"/>
  <c r="T129"/>
  <c i="5" r="P172"/>
  <c r="P134"/>
  <c i="1" r="AU100"/>
  <c i="3" r="T128"/>
  <c r="T127"/>
  <c i="2" r="R134"/>
  <c r="R133"/>
  <c i="4" r="R127"/>
  <c r="R126"/>
  <c i="3" r="R128"/>
  <c r="R127"/>
  <c i="1" r="AG104"/>
  <c i="2" r="BK134"/>
  <c r="J134"/>
  <c r="J99"/>
  <c i="4" r="BK127"/>
  <c r="BK126"/>
  <c r="J126"/>
  <c r="J98"/>
  <c i="5" r="BK172"/>
  <c r="J172"/>
  <c r="J107"/>
  <c i="6" r="BK165"/>
  <c r="J165"/>
  <c r="J106"/>
  <c i="7" r="BK130"/>
  <c r="J130"/>
  <c r="J99"/>
  <c i="9" r="BK126"/>
  <c r="J126"/>
  <c r="J98"/>
  <c i="3" r="BK128"/>
  <c r="J128"/>
  <c r="J99"/>
  <c i="9" r="J128"/>
  <c r="J100"/>
  <c i="2" r="BK605"/>
  <c r="J605"/>
  <c r="J108"/>
  <c r="BK615"/>
  <c r="J615"/>
  <c r="J110"/>
  <c i="5" r="BK134"/>
  <c r="J134"/>
  <c i="6" r="BK133"/>
  <c r="J133"/>
  <c r="J100"/>
  <c i="5" r="J34"/>
  <c i="1" r="AG100"/>
  <c i="2" r="F35"/>
  <c i="1" r="AZ96"/>
  <c i="2" r="J35"/>
  <c i="1" r="AV96"/>
  <c r="AT96"/>
  <c i="3" r="F35"/>
  <c i="1" r="AZ97"/>
  <c i="3" r="J35"/>
  <c i="1" r="AV97"/>
  <c r="AT97"/>
  <c i="4" r="J35"/>
  <c i="1" r="AV98"/>
  <c r="AT98"/>
  <c i="4" r="F35"/>
  <c i="1" r="AZ98"/>
  <c i="5" r="F37"/>
  <c i="1" r="AZ100"/>
  <c i="5" r="J37"/>
  <c i="1" r="AV100"/>
  <c r="AT100"/>
  <c r="AN100"/>
  <c r="BC99"/>
  <c r="AY99"/>
  <c r="BD99"/>
  <c r="BB99"/>
  <c r="AX99"/>
  <c i="6" r="J37"/>
  <c i="1" r="AV101"/>
  <c r="AT101"/>
  <c r="BA99"/>
  <c r="AW99"/>
  <c i="6" r="F37"/>
  <c i="1" r="AZ101"/>
  <c i="7" r="F35"/>
  <c i="1" r="AZ102"/>
  <c i="8" r="F35"/>
  <c i="1" r="AZ104"/>
  <c r="BC103"/>
  <c r="AY103"/>
  <c r="BD103"/>
  <c i="9" r="F35"/>
  <c i="1" r="AZ105"/>
  <c i="7" r="J35"/>
  <c i="1" r="AV102"/>
  <c r="AT102"/>
  <c i="8" r="J35"/>
  <c i="1" r="AV104"/>
  <c r="AT104"/>
  <c r="AN104"/>
  <c r="BB103"/>
  <c r="AX103"/>
  <c r="BA103"/>
  <c r="AW103"/>
  <c i="9" r="J35"/>
  <c i="1" r="AV105"/>
  <c r="AT105"/>
  <c i="2" l="1" r="BK133"/>
  <c r="J133"/>
  <c r="J98"/>
  <c i="3" r="BK127"/>
  <c r="J127"/>
  <c i="7" r="BK129"/>
  <c r="J129"/>
  <c i="4" r="J127"/>
  <c r="J99"/>
  <c i="5" r="J100"/>
  <c i="8" r="J41"/>
  <c i="5" r="J43"/>
  <c i="9" r="J32"/>
  <c i="1" r="AG105"/>
  <c r="AG103"/>
  <c i="7" r="J32"/>
  <c i="1" r="AG102"/>
  <c i="6" r="J34"/>
  <c i="1" r="AG101"/>
  <c r="AG99"/>
  <c r="AZ99"/>
  <c r="AV99"/>
  <c r="AT99"/>
  <c r="AN99"/>
  <c r="BC95"/>
  <c r="AY95"/>
  <c r="AZ103"/>
  <c r="AV103"/>
  <c r="AT103"/>
  <c r="AN103"/>
  <c r="AU99"/>
  <c i="3" r="J32"/>
  <c i="1" r="AG97"/>
  <c i="4" r="J32"/>
  <c i="1" r="AG98"/>
  <c r="BB95"/>
  <c r="BA95"/>
  <c r="AW95"/>
  <c r="BD95"/>
  <c i="3" l="1" r="J41"/>
  <c i="6" r="J43"/>
  <c i="4" r="J41"/>
  <c i="7" r="J41"/>
  <c i="9" r="J41"/>
  <c i="3" r="J98"/>
  <c i="7" r="J98"/>
  <c i="1" r="AN97"/>
  <c r="AN98"/>
  <c r="AN101"/>
  <c r="AN102"/>
  <c r="AN105"/>
  <c r="AU95"/>
  <c r="AU94"/>
  <c r="BC94"/>
  <c r="W32"/>
  <c r="BB94"/>
  <c r="W31"/>
  <c r="BD94"/>
  <c r="W33"/>
  <c i="2" r="J32"/>
  <c i="1" r="AG96"/>
  <c r="AG95"/>
  <c r="AG94"/>
  <c r="AK26"/>
  <c r="AX95"/>
  <c r="AZ95"/>
  <c r="BA94"/>
  <c r="W30"/>
  <c i="2" l="1" r="J41"/>
  <c i="1" r="AN96"/>
  <c r="AX94"/>
  <c r="AZ94"/>
  <c r="AV94"/>
  <c r="AK29"/>
  <c r="AY94"/>
  <c r="AV95"/>
  <c r="AT95"/>
  <c r="AN95"/>
  <c r="AW94"/>
  <c r="AK30"/>
  <c r="AK35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<sst xmlns="http://schemas.openxmlformats.org/spreadsheetml/2006/main">
  <si>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</si>
  <si>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</si>
  <si>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</si>
  <si>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</si>
  <si>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{cb3afb4f-9cad-4843-9e2c-094a4a319944}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</si>
  <si>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</si>
  <si>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</si>
  <si>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</si>
  <si>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</si>
  <si>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</si>
  <si>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</si>
  <si>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</si>
  <si>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</si>
  <si>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22-88</t>
  </si>
  <si>
    <t>Stavba:</t>
  </si>
  <si>
    <t>Propojení Labské a Ploučnické cyklostezky, Děčín</t>
  </si>
  <si>
    <t>KSO:</t>
  </si>
  <si>
    <t>CC-CZ:</t>
  </si>
  <si>
    <t>Místo:</t>
  </si>
  <si>
    <t xml:space="preserve"> </t>
  </si>
  <si>
    <t>Datum:</t>
  </si>
  <si>
    <t>15. 11. 2022</t>
  </si>
  <si>
    <t>Zadavatel:</t>
  </si>
  <si>
    <t>IČ:</t>
  </si>
  <si>
    <t>Statutární město Děčín</t>
  </si>
  <si>
    <t>DIČ:</t>
  </si>
  <si>
    <t>Zhotovitel:</t>
  </si>
  <si>
    <t>Projektant:</t>
  </si>
  <si>
    <t>Ing. Vladimír Polda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</si>
  <si>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</si>
  <si>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</si>
  <si>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</si>
  <si>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</si>
  <si>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</si>
  <si>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</si>
  <si>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</si>
  <si>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</si>
  <si>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</si>
  <si>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</si>
  <si>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</si>
  <si>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</si>
  <si>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</si>
  <si>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</si>
  <si>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</si>
  <si>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</si>
  <si>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</si>
  <si>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</si>
  <si>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</si>
  <si>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</si>
  <si>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</si>
  <si>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</si>
  <si>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</si>
  <si>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</si>
  <si>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</si>
  <si>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</si>
  <si>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</si>
  <si>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</si>
  <si>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</si>
  <si>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</si>
  <si>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</si>
  <si>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</si>
  <si>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</si>
  <si>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</si>
  <si>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</si>
  <si>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</si>
  <si>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</si>
  <si>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</si>
  <si>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</si>
  <si>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</si>
  <si>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</si>
  <si>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</si>
  <si>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</si>
  <si>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</si>
  <si>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</si>
  <si>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</si>
  <si>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</si>
  <si>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</si>
  <si>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Dotovaná část</t>
  </si>
  <si>
    <t>STA</t>
  </si>
  <si>
    <t>1</t>
  </si>
  <si>
    <t>{3e5affba-b993-4163-8d98-1d71d367cf15}</t>
  </si>
  <si>
    <t>2</t>
  </si>
  <si>
    <t>/</t>
  </si>
  <si>
    <t>D.1.1</t>
  </si>
  <si>
    <t>Objekty pozemních komunikací</t>
  </si>
  <si>
    <t>Soupis</t>
  </si>
  <si>
    <t>{d59a08e7-cf3e-4559-a7eb-5801275130c7}</t>
  </si>
  <si>
    <t>D.1.2</t>
  </si>
  <si>
    <t>Mostní objekty a zdi</t>
  </si>
  <si>
    <t>{c274999b-b65a-4c18-8337-7e3e2523b3e2}</t>
  </si>
  <si>
    <t>D.1.3</t>
  </si>
  <si>
    <t>Odvodnění pozemní komunikace</t>
  </si>
  <si>
    <t>{b4a40ff8-03e3-4e16-93c5-9ce58a302481}</t>
  </si>
  <si>
    <t>D.1.4</t>
  </si>
  <si>
    <t>Objekty osvětlení pozemní komunikace</t>
  </si>
  <si>
    <t>{a3d9a6d7-fa8d-43ce-850e-c54a7194df87}</t>
  </si>
  <si>
    <t>D.1.4.1</t>
  </si>
  <si>
    <t>VO cyklostezka Kaufland</t>
  </si>
  <si>
    <t>3</t>
  </si>
  <si>
    <t>{63ed9dd6-a2e7-4a4f-850b-16042939b02e}</t>
  </si>
  <si>
    <t>D.1.4.2</t>
  </si>
  <si>
    <t>Přeložka VO Kaufland</t>
  </si>
  <si>
    <t>{43aa28c5-216b-4e82-a10f-34e0fdca2a30}</t>
  </si>
  <si>
    <t>VRN-D</t>
  </si>
  <si>
    <t>Vedlejší rozpočtové náklady - dotovaná část</t>
  </si>
  <si>
    <t>{ae43d31e-4064-45a8-9332-3babfe3e4802}</t>
  </si>
  <si>
    <t>N</t>
  </si>
  <si>
    <t>Nedotovaná část</t>
  </si>
  <si>
    <t>{d0c9b1e4-7cf6-4fc6-9a86-5827373edde1}</t>
  </si>
  <si>
    <t>D.1.9</t>
  </si>
  <si>
    <t>Ostatní stavební objekty</t>
  </si>
  <si>
    <t>{fb0ffabc-9ce0-4ea1-8236-f2a2655719db}</t>
  </si>
  <si>
    <t>VRN-N</t>
  </si>
  <si>
    <t>Vedlejší rozpočtové náklady - nedotovaná část</t>
  </si>
  <si>
    <t>{5126cd42-1c15-48e2-bf65-760f3d1ec819}</t>
  </si>
  <si>
    <t>násyp</t>
  </si>
  <si>
    <t>6,5</t>
  </si>
  <si>
    <t>odkop</t>
  </si>
  <si>
    <t>1555,61</t>
  </si>
  <si>
    <t>KRYCÍ LIST SOUPISU PRACÍ</t>
  </si>
  <si>
    <t>odvoz</t>
  </si>
  <si>
    <t>1549,19</t>
  </si>
  <si>
    <t>ohumus</t>
  </si>
  <si>
    <t>1076,8</t>
  </si>
  <si>
    <t>S1</t>
  </si>
  <si>
    <t>49,5</t>
  </si>
  <si>
    <t>S10</t>
  </si>
  <si>
    <t>15,8</t>
  </si>
  <si>
    <t>Objekt:</t>
  </si>
  <si>
    <t>S11</t>
  </si>
  <si>
    <t>10,5</t>
  </si>
  <si>
    <t>D - Dotovaná část</t>
  </si>
  <si>
    <t>S12</t>
  </si>
  <si>
    <t>10,8</t>
  </si>
  <si>
    <t>Soupis:</t>
  </si>
  <si>
    <t>S13</t>
  </si>
  <si>
    <t>4,9</t>
  </si>
  <si>
    <t>D.1.1 - Objekty pozemních komunikací</t>
  </si>
  <si>
    <t>S14</t>
  </si>
  <si>
    <t>33,9</t>
  </si>
  <si>
    <t>S15</t>
  </si>
  <si>
    <t>3,8</t>
  </si>
  <si>
    <t>S3</t>
  </si>
  <si>
    <t>66,3</t>
  </si>
  <si>
    <t>S4</t>
  </si>
  <si>
    <t>59,3</t>
  </si>
  <si>
    <t>S5</t>
  </si>
  <si>
    <t>212,9</t>
  </si>
  <si>
    <t>S6</t>
  </si>
  <si>
    <t>830</t>
  </si>
  <si>
    <t>S7</t>
  </si>
  <si>
    <t>12</t>
  </si>
  <si>
    <t>S8</t>
  </si>
  <si>
    <t>16</t>
  </si>
  <si>
    <t>S9</t>
  </si>
  <si>
    <t>5,5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</si>
  <si>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</si>
  <si>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</si>
  <si>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</si>
  <si>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</si>
  <si>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</si>
  <si>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</si>
  <si>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</si>
  <si>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</si>
  <si>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</si>
  <si>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</si>
  <si>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</si>
  <si>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</si>
  <si>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</si>
  <si>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</si>
  <si>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</si>
  <si>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</si>
  <si>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</si>
  <si>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</si>
  <si>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</si>
  <si>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</si>
  <si>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</si>
  <si>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</si>
  <si>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</si>
  <si>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</si>
  <si>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</si>
  <si>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</si>
  <si>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</si>
  <si>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</si>
  <si>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</si>
  <si>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</si>
  <si>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</si>
  <si>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</si>
  <si>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</si>
  <si>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</si>
  <si>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</si>
  <si>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</si>
  <si>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112201111</t>
  </si>
  <si>
    <t>Odstranění pařezů D do 0,2 m v rovině a svahu do 1:5 s odklizením do 20 m a zasypáním jámy</t>
  </si>
  <si>
    <t>kus</t>
  </si>
  <si>
    <t>4</t>
  </si>
  <si>
    <t>-248802281</t>
  </si>
  <si>
    <t>VV</t>
  </si>
  <si>
    <t>"dle projektu sadových úprav" 29</t>
  </si>
  <si>
    <t>112201112</t>
  </si>
  <si>
    <t>Odstranění pařezů D přes 0,2 do 0,3 m v rovině a svahu do 1:5 s odklizením do 20 m a zasypáním jámy</t>
  </si>
  <si>
    <t>1065693686</t>
  </si>
  <si>
    <t>"dle projektu sadových úprav" 6</t>
  </si>
  <si>
    <t>112201113</t>
  </si>
  <si>
    <t>Odstranění pařezů D přes 0,3 do 0,4 m v rovině a svahu do 1:5 s odklizením do 20 m a zasypáním jámy</t>
  </si>
  <si>
    <t>-1881507986</t>
  </si>
  <si>
    <t>"dle projektu sadových úprav" 4</t>
  </si>
  <si>
    <t>112201114</t>
  </si>
  <si>
    <t>Odstranění pařezů D přes 0,4 do 0,5 m v rovině a svahu do 1:5 s odklizením do 20 m a zasypáním jámy</t>
  </si>
  <si>
    <t>-575331482</t>
  </si>
  <si>
    <t>5</t>
  </si>
  <si>
    <t>112201120</t>
  </si>
  <si>
    <t>Odstranění pařezů D přes 1,0 do 1,1 m v rovině a svahu do 1:5 s odklizením do 20 m a zasypáním jámy</t>
  </si>
  <si>
    <t>-1559472835</t>
  </si>
  <si>
    <t>"dle projektu sadových úprav" 2</t>
  </si>
  <si>
    <t>6</t>
  </si>
  <si>
    <t>113106187</t>
  </si>
  <si>
    <t>Rozebrání dlažeb vozovek ze zámkové dlažby s ložem z kameniva strojně pl do 50 m2</t>
  </si>
  <si>
    <t>m2</t>
  </si>
  <si>
    <t>-1405156486</t>
  </si>
  <si>
    <t>S2</t>
  </si>
  <si>
    <t>"přípravné bourací práce pro skladbu S2" 20,2+15,8+2,2</t>
  </si>
  <si>
    <t>"přípravné bourací práce pro skladbu S9" 5,5</t>
  </si>
  <si>
    <t>"přípravné bourací práce pro skladbu S10" 15,8</t>
  </si>
  <si>
    <t>"přípravné bourací práce pro skladbu S12" 10,8</t>
  </si>
  <si>
    <t>"přípravné bourací práce pro skladbu S13" 4,9</t>
  </si>
  <si>
    <t>Součet</t>
  </si>
  <si>
    <t>7</t>
  </si>
  <si>
    <t>113106187.</t>
  </si>
  <si>
    <t>Rozebrání dlažeb vozovek ze zámkové dlažby s ložem z kameniva strojně pl do 50 m2 - pro další použití</t>
  </si>
  <si>
    <t>-1051916731</t>
  </si>
  <si>
    <t>"přípravné bourací práce pro skladbu S15" 3,8</t>
  </si>
  <si>
    <t>8</t>
  </si>
  <si>
    <t>113107324</t>
  </si>
  <si>
    <t>Odstranění podkladu z kameniva drceného tl přes 300 do 400 mm strojně pl do 50 m2</t>
  </si>
  <si>
    <t>-331256047</t>
  </si>
  <si>
    <t>"přípravné bourací práce pro skladbu S9" S9</t>
  </si>
  <si>
    <t>9</t>
  </si>
  <si>
    <t>113107341</t>
  </si>
  <si>
    <t>Odstranění podkladu živičného tl 50 mm strojně pl do 50 m2</t>
  </si>
  <si>
    <t>-1354132852</t>
  </si>
  <si>
    <t>"přípravné bourací práce pro skladbu S11" 10,5</t>
  </si>
  <si>
    <t>"přípravné bourací práce pro skladbu S16" (4*2+1,5+3+3,5+3+5,8)*0,4</t>
  </si>
  <si>
    <t>10</t>
  </si>
  <si>
    <t>113107342</t>
  </si>
  <si>
    <t>Odstranění podkladu živičného tl přes 50 do 100 mm strojně pl do 50 m2</t>
  </si>
  <si>
    <t>-1953602702</t>
  </si>
  <si>
    <t>"přípravné bourací práce pro skladbu S16" (4*2+1,5+3+3,5+3+5,8)*0,15</t>
  </si>
  <si>
    <t>11</t>
  </si>
  <si>
    <t>113154124</t>
  </si>
  <si>
    <t>Frézování živičného krytu tl 100 mm pruh š přes 0,5 do 1 m pl do 500 m2 bez překážek v trase</t>
  </si>
  <si>
    <t>-1889695206</t>
  </si>
  <si>
    <t>"přípravné bourací práce pro skladbu S1" 49,5</t>
  </si>
  <si>
    <t>"přípravné bourací práce pro skladbu S14" 33,9</t>
  </si>
  <si>
    <t>113202111</t>
  </si>
  <si>
    <t>Vytrhání obrub krajníků obrubníků stojatých</t>
  </si>
  <si>
    <t>m</t>
  </si>
  <si>
    <t>-131770746</t>
  </si>
  <si>
    <t>"přípravné bourací práce pro skladbu S10" 5,25*2+2,9</t>
  </si>
  <si>
    <t>"dle koordinační situace - pozn. 4" 9</t>
  </si>
  <si>
    <t>"dle koordinační situace - pozn. 5" 5,8</t>
  </si>
  <si>
    <t>13</t>
  </si>
  <si>
    <t>113202111.</t>
  </si>
  <si>
    <t>Vytrhání obrub krajníků obrubníků stojatých - pro další použití</t>
  </si>
  <si>
    <t>986115354</t>
  </si>
  <si>
    <t>"přeložka stávajících obrubníků - dle koordinační situace pozn.1" 9,5</t>
  </si>
  <si>
    <t>"přeložka stávajících obrubníků - dle koordinační situace pozn.2" 5</t>
  </si>
  <si>
    <t>14</t>
  </si>
  <si>
    <t>113204111</t>
  </si>
  <si>
    <t>Vytrhání obrub záhonových</t>
  </si>
  <si>
    <t>-1958905994</t>
  </si>
  <si>
    <t>"dle koordinační situace - pozn. 1" 4,8</t>
  </si>
  <si>
    <t>"dle koordinační situace - pozn. 2" 3,2</t>
  </si>
  <si>
    <t>"dle koordinační situace - pozn. 3" 4,2</t>
  </si>
  <si>
    <t>122251106</t>
  </si>
  <si>
    <t>Odkopávky a prokopávky nezapažené v hornině třídy těžitelnosti I skupiny 3 objem do 5000 m3 strojně</t>
  </si>
  <si>
    <t>m3</t>
  </si>
  <si>
    <t>-964049276</t>
  </si>
  <si>
    <t>"odkopávka pro cyklostezku ve staničení 0,00 - 20,00" 20*1,2</t>
  </si>
  <si>
    <t>"odkopávka pro cyklostezku ve staničení 20,00 - 373,03 dle tabulky kubatur - včetně výkopu pro nové inženýrské sítě" 1502</t>
  </si>
  <si>
    <t>"odkopávka pro skladbu S7" S7*(0,15+0,2+0,25)</t>
  </si>
  <si>
    <t>"odkopávka pro skladbu S8" S8*(0,11+0,2+0,2)</t>
  </si>
  <si>
    <t>"úprava sklonu stávajícího svahu s napojením na povrch nového sjezdu - detail staničení 0,00" (15,5+13)*0,5</t>
  </si>
  <si>
    <t>129001101.</t>
  </si>
  <si>
    <t>Příplatek za ztížení odkopávky nebo prokopávky</t>
  </si>
  <si>
    <t>-166134629</t>
  </si>
  <si>
    <t>"výkop ve špatně přístupném terénu" odkop</t>
  </si>
  <si>
    <t>17</t>
  </si>
  <si>
    <t>16220140R</t>
  </si>
  <si>
    <t>Odvoz a likvidace pařezů, vč. poplatku za skládku</t>
  </si>
  <si>
    <t>t</t>
  </si>
  <si>
    <t>160064629</t>
  </si>
  <si>
    <t>"dle projektu sadových úprav" 20</t>
  </si>
  <si>
    <t>18</t>
  </si>
  <si>
    <t>162751117</t>
  </si>
  <si>
    <t>Vodorovné přemístění přes 9 000 do 10000 m výkopku/sypaniny z horniny třídy těžitelnosti I skupiny 1 až 3</t>
  </si>
  <si>
    <t>-1835233392</t>
  </si>
  <si>
    <t>odkop-násyp + "odvoz přebytečného výkopku z rýh pro kabely VO v samostatném výkopu mimo trasu cyklostezky" 0,08</t>
  </si>
  <si>
    <t>19</t>
  </si>
  <si>
    <t>171151103</t>
  </si>
  <si>
    <t>Uložení sypaniny z hornin soudržných do násypů zhutněných strojně</t>
  </si>
  <si>
    <t>1518874377</t>
  </si>
  <si>
    <t>"násypy podíl cyklostezky dle tabulky kubatur" 6,5</t>
  </si>
  <si>
    <t>20</t>
  </si>
  <si>
    <t>171201221</t>
  </si>
  <si>
    <t>Poplatek za uložení na skládce (skládkovné) zeminy a kamení kód odpadu 17 05 04</t>
  </si>
  <si>
    <t>1866428249</t>
  </si>
  <si>
    <t>odvoz*1,85</t>
  </si>
  <si>
    <t>171251201</t>
  </si>
  <si>
    <t>Uložení sypaniny na skládky nebo meziskládky</t>
  </si>
  <si>
    <t>-1999546681</t>
  </si>
  <si>
    <t>22</t>
  </si>
  <si>
    <t>174151101</t>
  </si>
  <si>
    <t>Zásyp jam, šachet rýh nebo kolem objektů sypaninou se zhutněním</t>
  </si>
  <si>
    <t>1426539416</t>
  </si>
  <si>
    <t>"obsyp a zásyp realizovaných inženýrských sítí - dle tabulky kubatur" 497</t>
  </si>
  <si>
    <t>23</t>
  </si>
  <si>
    <t>M</t>
  </si>
  <si>
    <t>58337302</t>
  </si>
  <si>
    <t>štěrkopísek frakce 0/16</t>
  </si>
  <si>
    <t>627421792</t>
  </si>
  <si>
    <t>497*2 'Přepočtené koeficientem množství</t>
  </si>
  <si>
    <t>24</t>
  </si>
  <si>
    <t>181351113</t>
  </si>
  <si>
    <t>Rozprostření ornice tl vrstvy do 200 mm pl přes 500 m2 v rovině nebo ve svahu do 1:5 strojně</t>
  </si>
  <si>
    <t>-1971516541</t>
  </si>
  <si>
    <t>"skladba S13" S13</t>
  </si>
  <si>
    <t>"skladba S14" S14</t>
  </si>
  <si>
    <t>"ohumusování - dle koordinační situace" 199+3+16+594+190+30+6</t>
  </si>
  <si>
    <t>25</t>
  </si>
  <si>
    <t>10364101</t>
  </si>
  <si>
    <t xml:space="preserve">zemina pro terénní úpravy -  ornice</t>
  </si>
  <si>
    <t>-751640137</t>
  </si>
  <si>
    <t>"ohumusování - dle koordinační situace" ohumus*0,15*1,85</t>
  </si>
  <si>
    <t>26</t>
  </si>
  <si>
    <t>181451131</t>
  </si>
  <si>
    <t>Založení parkového trávníku výsevem plochy přes 1000 m2 v rovině a ve svahu do 1:5</t>
  </si>
  <si>
    <t>1112108210</t>
  </si>
  <si>
    <t>"ohumusování - dle koordinační situace" ohumus</t>
  </si>
  <si>
    <t>27</t>
  </si>
  <si>
    <t>00572410</t>
  </si>
  <si>
    <t>osivo směs travní parková</t>
  </si>
  <si>
    <t>kg</t>
  </si>
  <si>
    <t>894836261</t>
  </si>
  <si>
    <t>"ohumusování - dle koordinační situace" ohumus*30*0,001</t>
  </si>
  <si>
    <t>28</t>
  </si>
  <si>
    <t>181951111</t>
  </si>
  <si>
    <t>Úprava pláně v hornině třídy těžitelnosti I skupiny 1 až 3 bez zhutnění strojně</t>
  </si>
  <si>
    <t>-789977935</t>
  </si>
  <si>
    <t>"skladba S1" S1</t>
  </si>
  <si>
    <t>"skladba S3" S3</t>
  </si>
  <si>
    <t>"skladba S4" S4</t>
  </si>
  <si>
    <t>"skladba S6" S6</t>
  </si>
  <si>
    <t>"skladba S7" S7</t>
  </si>
  <si>
    <t>"skladba S8" S8</t>
  </si>
  <si>
    <t>"skladba S9" S9</t>
  </si>
  <si>
    <t>29</t>
  </si>
  <si>
    <t>182303111</t>
  </si>
  <si>
    <t>Doplnění zeminy nebo substrátu na travnatých plochách tl do 50 mm rovina v rovinně a svahu do 1:5</t>
  </si>
  <si>
    <t>-1482005938</t>
  </si>
  <si>
    <t>"dle projektu sadových úprav" 413</t>
  </si>
  <si>
    <t>30</t>
  </si>
  <si>
    <t>1032110R</t>
  </si>
  <si>
    <t>Zahradnický kompost - volně ložený</t>
  </si>
  <si>
    <t>1140650597</t>
  </si>
  <si>
    <t>"dle projektu sadových úprav" 40</t>
  </si>
  <si>
    <t>31</t>
  </si>
  <si>
    <t>2519115R</t>
  </si>
  <si>
    <t>hnojivo TERRACOTTEM</t>
  </si>
  <si>
    <t>-184293740</t>
  </si>
  <si>
    <t>32</t>
  </si>
  <si>
    <t>183111114</t>
  </si>
  <si>
    <t>Hloubení jamek bez výměny půdy zeminy tř 1 až 4 obj přes 0,01 do 0,02 m3 v rovině a svahu do 1:5</t>
  </si>
  <si>
    <t>943393409</t>
  </si>
  <si>
    <t>"dle projektu sadových úprav" 910</t>
  </si>
  <si>
    <t>33</t>
  </si>
  <si>
    <t>183205113</t>
  </si>
  <si>
    <t>Založení záhonu v rovině a svahu do 1:5 zemina tř 4</t>
  </si>
  <si>
    <t>-215734133</t>
  </si>
  <si>
    <t>"pro výsadbu keřů - dle projektu sadových úprav" 413</t>
  </si>
  <si>
    <t>34</t>
  </si>
  <si>
    <t>184102112</t>
  </si>
  <si>
    <t>Výsadba dřeviny s balem D přes 0,2 do 0,3 m do jamky se zalitím v rovině a svahu do 1:5</t>
  </si>
  <si>
    <t>1070580301</t>
  </si>
  <si>
    <t>35</t>
  </si>
  <si>
    <t>0265030R</t>
  </si>
  <si>
    <t>Euonymus europaeusm vel. 60/80 cm</t>
  </si>
  <si>
    <t>-1541713916</t>
  </si>
  <si>
    <t>"dle projektu sadových úprav" 290</t>
  </si>
  <si>
    <t>36</t>
  </si>
  <si>
    <t>0265031R</t>
  </si>
  <si>
    <t>Ligustrum vulgare, vel. 60/80 cm</t>
  </si>
  <si>
    <t>190833193</t>
  </si>
  <si>
    <t>"dle projektu sadových úprav" 310</t>
  </si>
  <si>
    <t>37</t>
  </si>
  <si>
    <t>0265032R</t>
  </si>
  <si>
    <t>Viburnum opulus, vel. 60/80 cm</t>
  </si>
  <si>
    <t>647047044</t>
  </si>
  <si>
    <t>38</t>
  </si>
  <si>
    <t>184911421</t>
  </si>
  <si>
    <t>Mulčování rostlin kůrou tl do 0,1 m v rovině a svahu do 1:5</t>
  </si>
  <si>
    <t>-268656193</t>
  </si>
  <si>
    <t>39</t>
  </si>
  <si>
    <t>10391100</t>
  </si>
  <si>
    <t>kůra mulčovací VL</t>
  </si>
  <si>
    <t>-2085814957</t>
  </si>
  <si>
    <t>413*0,103 'Přepočtené koeficientem množství</t>
  </si>
  <si>
    <t>40</t>
  </si>
  <si>
    <t>185804312</t>
  </si>
  <si>
    <t>Zalití rostlin vodou plocha přes 20 m2</t>
  </si>
  <si>
    <t>2073720539</t>
  </si>
  <si>
    <t>Vodorovné konstrukce</t>
  </si>
  <si>
    <t>41</t>
  </si>
  <si>
    <t>451573111</t>
  </si>
  <si>
    <t>Lože pod potrubí otevřený výkop ze štěrkopísku</t>
  </si>
  <si>
    <t>-1926996706</t>
  </si>
  <si>
    <t>"lože pod realizované inženýrské sítě - dle tabulky kubatur" 78</t>
  </si>
  <si>
    <t>42</t>
  </si>
  <si>
    <t>452112112</t>
  </si>
  <si>
    <t>Osazení betonových prstenců nebo rámů v do 100 mm</t>
  </si>
  <si>
    <t>-1482873423</t>
  </si>
  <si>
    <t>"přeložka poklopu šachty dešťové kanalizace ve staničení 0,00" 1</t>
  </si>
  <si>
    <t>43</t>
  </si>
  <si>
    <t>59224184</t>
  </si>
  <si>
    <t>prstenec šachtový vyrovnávací betonový 625x120x40mm</t>
  </si>
  <si>
    <t>1483670736</t>
  </si>
  <si>
    <t>44</t>
  </si>
  <si>
    <t>452112122</t>
  </si>
  <si>
    <t>Osazení betonových prstenců nebo rámů v do 200 mm</t>
  </si>
  <si>
    <t>1346924808</t>
  </si>
  <si>
    <t>"přeložka poklopu šachty dešťové kanalizace ve staničení 373,03" 2</t>
  </si>
  <si>
    <t>"výšková úprava poklopu šachty dešťové kanalizace ve staničení 0,00" 1</t>
  </si>
  <si>
    <t>45</t>
  </si>
  <si>
    <t>59224188</t>
  </si>
  <si>
    <t>prstenec šachtový vyrovnávací betonový 625x120x120mm</t>
  </si>
  <si>
    <t>438318392</t>
  </si>
  <si>
    <t>46</t>
  </si>
  <si>
    <t>452386111</t>
  </si>
  <si>
    <t>Vyrovnávací prstence z betonu prostého tř. C 25/30 v do 100 mm</t>
  </si>
  <si>
    <t>632754596</t>
  </si>
  <si>
    <t>"přeložka poklopu šachty dešťové kanalizace ve staničení 373,03" 1</t>
  </si>
  <si>
    <t>Komunikace pozemní</t>
  </si>
  <si>
    <t>47</t>
  </si>
  <si>
    <t>564661011</t>
  </si>
  <si>
    <t>Podklad z kameniva hrubého drceného vel. 63-125 mm plochy do 100 m2 tl 200 mm</t>
  </si>
  <si>
    <t>-2117471290</t>
  </si>
  <si>
    <t>"skladba S8" 16</t>
  </si>
  <si>
    <t>48</t>
  </si>
  <si>
    <t>564751111</t>
  </si>
  <si>
    <t>Podklad z kameniva hrubého drceného vel. 32-63 mm plochy přes 100 m2 tl 150 mm</t>
  </si>
  <si>
    <t>1195453769</t>
  </si>
  <si>
    <t>"skladba S6" 830</t>
  </si>
  <si>
    <t>49</t>
  </si>
  <si>
    <t>564771101</t>
  </si>
  <si>
    <t>Podklad z kameniva hrubého drceného vel. 32-63 mm plochy do 100 m2 tl 250 mm</t>
  </si>
  <si>
    <t>-880497479</t>
  </si>
  <si>
    <t>"skladba S7" 12</t>
  </si>
  <si>
    <t>50</t>
  </si>
  <si>
    <t>564811013</t>
  </si>
  <si>
    <t>Podklad ze štěrkodrtě ŠD plochy do 100 m2 tl 70 mm</t>
  </si>
  <si>
    <t>-1189729783</t>
  </si>
  <si>
    <t>"vyrovnávací násyp pro skladbu S1" 49,5</t>
  </si>
  <si>
    <t>51</t>
  </si>
  <si>
    <t>564831011</t>
  </si>
  <si>
    <t>Podklad ze štěrkodrtě ŠD plochy do 100 m2 tl 100 mm</t>
  </si>
  <si>
    <t>-1148499408</t>
  </si>
  <si>
    <t>"skladba S12" S12</t>
  </si>
  <si>
    <t>52</t>
  </si>
  <si>
    <t>564831111</t>
  </si>
  <si>
    <t>Podklad ze štěrkodrtě ŠD plochy přes 100 m2 tl 100 mm</t>
  </si>
  <si>
    <t>580185185</t>
  </si>
  <si>
    <t>53</t>
  </si>
  <si>
    <t>564851011</t>
  </si>
  <si>
    <t>Podklad ze štěrkodrtě ŠD plochy do 100 m2 tl 150 mm</t>
  </si>
  <si>
    <t>-298540878</t>
  </si>
  <si>
    <t>54</t>
  </si>
  <si>
    <t>564861011</t>
  </si>
  <si>
    <t>Podklad ze štěrkodrtě ŠD plochy do 100 m2 tl 200 mm</t>
  </si>
  <si>
    <t>-169470863</t>
  </si>
  <si>
    <t>"skladba S3" 66,3</t>
  </si>
  <si>
    <t>"skladba S4" 59,3</t>
  </si>
  <si>
    <t>55</t>
  </si>
  <si>
    <t>565141111</t>
  </si>
  <si>
    <t>Vyrovnání povrchu dosavadních podkladů obalovaným kamenivem ACP (OK) tl 60 mm</t>
  </si>
  <si>
    <t>173137124</t>
  </si>
  <si>
    <t>"vyspravení komunikací kolem obrub - skladba S16" (4*2+1,5+3+3,5+3+5,8)*0,15</t>
  </si>
  <si>
    <t>56</t>
  </si>
  <si>
    <t>572141112</t>
  </si>
  <si>
    <t>Vyrovnání povrchu dosavadních krytů asfaltovým betonem ACO (AB) tl přes 40 do 60 mm</t>
  </si>
  <si>
    <t>1200778037</t>
  </si>
  <si>
    <t>"vyspravení komunikací kolem obrub - skladba S16" (4*2+1,5+3+3,5+3+5,8)*0,4</t>
  </si>
  <si>
    <t>57</t>
  </si>
  <si>
    <t>573231106</t>
  </si>
  <si>
    <t>Postřik živičný spojovací ze silniční emulze v množství 0,30 kg/m2</t>
  </si>
  <si>
    <t>-1090027048</t>
  </si>
  <si>
    <t>"skladba S1" S1*2</t>
  </si>
  <si>
    <t>"skladba S3" S3*2</t>
  </si>
  <si>
    <t>"skladba S4" S4*2</t>
  </si>
  <si>
    <t>"skladba S5" S5</t>
  </si>
  <si>
    <t>"skladba S8" S8*2</t>
  </si>
  <si>
    <t>"skladba S10" S10*2</t>
  </si>
  <si>
    <t>"skladba S11" S11</t>
  </si>
  <si>
    <t>"skladba S16" (4*2+1,5+3+3,5+3+5,8)*(0,4+0,15)</t>
  </si>
  <si>
    <t>58</t>
  </si>
  <si>
    <t>577144111</t>
  </si>
  <si>
    <t>Asfaltový beton vrstva obrusná ACO 11 (ABS) tř. I tl 50 mm š do 3 m z nemodifikovaného asfaltu</t>
  </si>
  <si>
    <t>213776730</t>
  </si>
  <si>
    <t>"skladba S5" 212,9</t>
  </si>
  <si>
    <t>"skladba S10" S10</t>
  </si>
  <si>
    <t>59</t>
  </si>
  <si>
    <t>577155112</t>
  </si>
  <si>
    <t>Asfaltový beton vrstva ložní ACL 16 (ABH) tl 60 mm š do 3 m z nemodifikovaného asfaltu</t>
  </si>
  <si>
    <t>-763501835</t>
  </si>
  <si>
    <t>60</t>
  </si>
  <si>
    <t>578132113</t>
  </si>
  <si>
    <t>Litý asfalt MA 8 (LAJ) tl 30 mm š do 3 m z nemodifikovaného asfaltu</t>
  </si>
  <si>
    <t>1040953318</t>
  </si>
  <si>
    <t>61</t>
  </si>
  <si>
    <t>584121108</t>
  </si>
  <si>
    <t>Osazení silničních dílců z ŽB do lože z kameniva těženého tl 40 mm plochy do 15 m2</t>
  </si>
  <si>
    <t>-190581933</t>
  </si>
  <si>
    <t>62</t>
  </si>
  <si>
    <t>59381009</t>
  </si>
  <si>
    <t>panel silniční 3,00x1,00x0,15m</t>
  </si>
  <si>
    <t>-757284440</t>
  </si>
  <si>
    <t>14,3884892086331*0,278 'Přepočtené koeficientem množství</t>
  </si>
  <si>
    <t>63</t>
  </si>
  <si>
    <t>596211210</t>
  </si>
  <si>
    <t>Kladení zámkové dlažby komunikací pro pěší ručně tl 80 mm skupiny A pl do 50 m2</t>
  </si>
  <si>
    <t>1465119170</t>
  </si>
  <si>
    <t>"varovné a signální pásy z reliéfní dlažby - detail ve staničení 0,00" 1,9+1,7+0,75+1,45</t>
  </si>
  <si>
    <t>"varovné a signální pásy z reliéfní dlažby - detail ve staničení 115,30" 1,05</t>
  </si>
  <si>
    <t xml:space="preserve">"varovné a signální pásy z reliéfní dlažby - detail ve staničení 379,52" 3,65+2,25+3 </t>
  </si>
  <si>
    <t>"přídlažba kolem reliéfní dlažby - detail ve staničení 0,00" 2,75+6,4+3,1</t>
  </si>
  <si>
    <t>"výměna dlažby chodníků - detail ve staničení 0,00" 7,55+3+S12-S9</t>
  </si>
  <si>
    <t>"výměna dlažby chodníků - detail ve staničení 115,30 - skladba S15" S15</t>
  </si>
  <si>
    <t>"výměna dlažby chodníků - detail ve staničení 379,52" 12,7</t>
  </si>
  <si>
    <t>64</t>
  </si>
  <si>
    <t>59245226</t>
  </si>
  <si>
    <t>dlažba tvar obdélník betonová pro nevidomé 200x100x80mm barevná</t>
  </si>
  <si>
    <t>1219049221</t>
  </si>
  <si>
    <t>15,75*1,03 'Přepočtené koeficientem množství</t>
  </si>
  <si>
    <t>65</t>
  </si>
  <si>
    <t>59245013</t>
  </si>
  <si>
    <t>dlažba zámková tvaru I 200x165x80mm přírodní</t>
  </si>
  <si>
    <t>-1034098498</t>
  </si>
  <si>
    <t>40,8*1,03 'Přepočtené koeficientem množství</t>
  </si>
  <si>
    <t>66</t>
  </si>
  <si>
    <t>596211213</t>
  </si>
  <si>
    <t>Kladení zámkové dlažby komunikací pro pěší ručně tl 80 mm skupiny A pl přes 300 m2</t>
  </si>
  <si>
    <t>880213680</t>
  </si>
  <si>
    <t>67</t>
  </si>
  <si>
    <t>-787889904</t>
  </si>
  <si>
    <t>830*1,01 'Přepočtené koeficientem množství</t>
  </si>
  <si>
    <t>68</t>
  </si>
  <si>
    <t>596212312</t>
  </si>
  <si>
    <t>Kladení zámkové dlažby pozemních komunikací ručně tl do 100 mm skupiny A pl do 300 m2</t>
  </si>
  <si>
    <t>1926328437</t>
  </si>
  <si>
    <t>69</t>
  </si>
  <si>
    <t>59245296</t>
  </si>
  <si>
    <t>dlažba zámková tvaru I 200x165x100mm přírodní</t>
  </si>
  <si>
    <t>-335696724</t>
  </si>
  <si>
    <t>5,5*1,02 'Přepočtené koeficientem množství</t>
  </si>
  <si>
    <t>70</t>
  </si>
  <si>
    <t>596411111</t>
  </si>
  <si>
    <t>Kladení dlažby z vegetačních tvárnic komunikací pro pěší tl 80 mm pl do 50 m2</t>
  </si>
  <si>
    <t>186266518</t>
  </si>
  <si>
    <t>"vegetační tvárnice na násypu ve staničení 379,52" 8</t>
  </si>
  <si>
    <t>71</t>
  </si>
  <si>
    <t>56245141</t>
  </si>
  <si>
    <t>dlažba zatravňovací recyklovaný PE nosnost 350t/m2 330x330x50mm</t>
  </si>
  <si>
    <t>-1096873185</t>
  </si>
  <si>
    <t>Úpravy povrchů, podlahy a osazování výplní</t>
  </si>
  <si>
    <t>72</t>
  </si>
  <si>
    <t>62861361R</t>
  </si>
  <si>
    <t>Žárové zinkování dílců ocelového zábradlí</t>
  </si>
  <si>
    <t>168641236</t>
  </si>
  <si>
    <t>zábradlí ve staničení 9,24-100</t>
  </si>
  <si>
    <t>53*0,15*(0,2*2+0,01*2)</t>
  </si>
  <si>
    <t>53*1,25*(0,08*2+0,04*2)</t>
  </si>
  <si>
    <t>100*0,038*0,06*4</t>
  </si>
  <si>
    <t>53*0,34*(0,07*2+0,005*2)</t>
  </si>
  <si>
    <t>44*1,75*(0,05*2+0,035*2)</t>
  </si>
  <si>
    <t>6*1,8*(0,05*2+0,035*2)</t>
  </si>
  <si>
    <t>44*1,8*(0,1*2+0,06*2)</t>
  </si>
  <si>
    <t>6*1,85*(0,1*2+0,06*2)</t>
  </si>
  <si>
    <t>650*1,21*(0,05*2+0,008*2)</t>
  </si>
  <si>
    <t>53*0,076*(0,053*2+0,008*2)</t>
  </si>
  <si>
    <t>73</t>
  </si>
  <si>
    <t>63268211R</t>
  </si>
  <si>
    <t>Polymerní malta tl do 10 mm</t>
  </si>
  <si>
    <t>-1848165061</t>
  </si>
  <si>
    <t>"vyrovnávací lože sloupku zábradlí" 0,2*0,2*53</t>
  </si>
  <si>
    <t>Trubní vedení</t>
  </si>
  <si>
    <t>74</t>
  </si>
  <si>
    <t>890411851</t>
  </si>
  <si>
    <t>Bourání šachet z prefabrikovaných skruží strojně obestavěného prostoru do 1,5 m3</t>
  </si>
  <si>
    <t>-236913125</t>
  </si>
  <si>
    <t>"výšková úprava poklopu šachty dešťové kanalizace ve staničení 0,00" 1*3,14*0,6*0,6+0,65*3,14*0,45*0,45</t>
  </si>
  <si>
    <t>75</t>
  </si>
  <si>
    <t>894411311</t>
  </si>
  <si>
    <t>Osazení betonových nebo železobetonových dílců pro šachty skruží rovných</t>
  </si>
  <si>
    <t>-1581392869</t>
  </si>
  <si>
    <t>"výšková úprava poklopu šachty dešťové kanalizace ve staničení 0,00" 2</t>
  </si>
  <si>
    <t>76</t>
  </si>
  <si>
    <t>59224160</t>
  </si>
  <si>
    <t>skruž kanalizační s ocelovými stupadly 100x25x12cm</t>
  </si>
  <si>
    <t>-1874418557</t>
  </si>
  <si>
    <t>77</t>
  </si>
  <si>
    <t>59224161</t>
  </si>
  <si>
    <t>skruž kanalizační s ocelovými stupadly 100x50x12cm</t>
  </si>
  <si>
    <t>-1220572042</t>
  </si>
  <si>
    <t>78</t>
  </si>
  <si>
    <t>894412411</t>
  </si>
  <si>
    <t>Osazení betonových nebo železobetonových dílců pro šachty skruží přechodových</t>
  </si>
  <si>
    <t>1600928549</t>
  </si>
  <si>
    <t>79</t>
  </si>
  <si>
    <t>59224168</t>
  </si>
  <si>
    <t>skruž betonová přechodová 62,5/100x60x12cm, stupadla poplastovaná kapsová</t>
  </si>
  <si>
    <t>754756139</t>
  </si>
  <si>
    <t>80</t>
  </si>
  <si>
    <t>899103211</t>
  </si>
  <si>
    <t>Demontáž poklopů litinových nebo ocelových včetně rámů hmotnosti přes 100 do 150 kg</t>
  </si>
  <si>
    <t>2125126260</t>
  </si>
  <si>
    <t>"výměna poklopu šachty dešťové kanalizace ve staničení 0,00" 3+1</t>
  </si>
  <si>
    <t>81</t>
  </si>
  <si>
    <t>899103211.</t>
  </si>
  <si>
    <t>Demontáž poklopů litinových nebo ocelových včetně rámů hmotnosti přes 100 do 150 kg - pro další použití</t>
  </si>
  <si>
    <t>1568573056</t>
  </si>
  <si>
    <t>"přeložka poklopu šachty dešťové kanalizace ve staničení 0,00" 2</t>
  </si>
  <si>
    <t>82</t>
  </si>
  <si>
    <t>899104112</t>
  </si>
  <si>
    <t>Osazení poklopů litinových nebo ocelových včetně rámů pro třídu zatížení D400, E600</t>
  </si>
  <si>
    <t>1296417985</t>
  </si>
  <si>
    <t>"výměna poklopu šachty dešťové kanalizace ve staničení 0,00" 3</t>
  </si>
  <si>
    <t>83</t>
  </si>
  <si>
    <t>55241017</t>
  </si>
  <si>
    <t>poklop šachtový litinový kruhový DN 600 bez ventilace tř D400 pro běžný provoz</t>
  </si>
  <si>
    <t>221913328</t>
  </si>
  <si>
    <t>84</t>
  </si>
  <si>
    <t>899203112</t>
  </si>
  <si>
    <t>Osazení mříží litinových včetně rámů a košů na bahno pro třídu zatížení B125, C250</t>
  </si>
  <si>
    <t>1133283378</t>
  </si>
  <si>
    <t>"výměna mříže ve staničení 0,00" 1</t>
  </si>
  <si>
    <t>85</t>
  </si>
  <si>
    <t>5922448R</t>
  </si>
  <si>
    <t xml:space="preserve">mříž vtoková s rámem pro uliční vpusť 500x500  B125</t>
  </si>
  <si>
    <t>-1843211398</t>
  </si>
  <si>
    <t>86</t>
  </si>
  <si>
    <t>899203211</t>
  </si>
  <si>
    <t>Demontáž mříží litinových včetně rámů hmotnosti přes 100 do 150 kg</t>
  </si>
  <si>
    <t>-332130990</t>
  </si>
  <si>
    <t>Ostatní konstrukce a práce, bourání</t>
  </si>
  <si>
    <t>87</t>
  </si>
  <si>
    <t>911111111</t>
  </si>
  <si>
    <t>Montáž zábradlí ocelového zabetonovaného</t>
  </si>
  <si>
    <t>1484488398</t>
  </si>
  <si>
    <t>"zábradlí ve staničení 130-377,6" 377,6-130</t>
  </si>
  <si>
    <t>88</t>
  </si>
  <si>
    <t>14011034</t>
  </si>
  <si>
    <t>trubka ocelová bezešvá hladká jakost 11 353 60,3x2,9mm</t>
  </si>
  <si>
    <t>-1111559954</t>
  </si>
  <si>
    <t>"dle výpisu válcované oceli pro zábradlí - trny" 188*0,45*1,05</t>
  </si>
  <si>
    <t>89</t>
  </si>
  <si>
    <t>1401105R</t>
  </si>
  <si>
    <t>trubka ocelová bezešvá hladká jakost 11 353 76x5mm</t>
  </si>
  <si>
    <t>210829894</t>
  </si>
  <si>
    <t>"dle výpisu válcované oceli pro zábradlí - pole" 94*8,38*1,05</t>
  </si>
  <si>
    <t>90</t>
  </si>
  <si>
    <t>911121111</t>
  </si>
  <si>
    <t>Montáž zábradlí ocelového přichyceného vruty do betonového podkladu</t>
  </si>
  <si>
    <t>1229163064</t>
  </si>
  <si>
    <t>"zábradlí ve staničení 9,24-100" 100-9,24</t>
  </si>
  <si>
    <t>91</t>
  </si>
  <si>
    <t>13010328</t>
  </si>
  <si>
    <t>tyč ocelová plochá jakost S235JR (11 375) 200x10mm</t>
  </si>
  <si>
    <t>-120659903</t>
  </si>
  <si>
    <t>"dle výpisu válcované oceli pro zábradlí - patní plech" 0,125*1,05</t>
  </si>
  <si>
    <t>92</t>
  </si>
  <si>
    <t>13010222</t>
  </si>
  <si>
    <t>tyč ocelová plochá jakost S235JR (11 375) 50x8mm</t>
  </si>
  <si>
    <t>868713234</t>
  </si>
  <si>
    <t>"dle výpisu válcované oceli pro zábradlí - výplň" 2,2165*1,05</t>
  </si>
  <si>
    <t>93</t>
  </si>
  <si>
    <t>13010256</t>
  </si>
  <si>
    <t>tyč ocelová plochá jakost S235JR (11 375) 70x5mm</t>
  </si>
  <si>
    <t>818606841</t>
  </si>
  <si>
    <t>"dle výpisu válcované oceli pro zábradlí - horní spojovací díl" 0,0505*1,05</t>
  </si>
  <si>
    <t>94</t>
  </si>
  <si>
    <t>13611210</t>
  </si>
  <si>
    <t>plech ocelový hladký jakost S235JR tl 3mm tabule</t>
  </si>
  <si>
    <t>1321073195</t>
  </si>
  <si>
    <t>"dle výpisu válcované oceli pro zábradlí - zavíčkování" 0,005*1,05</t>
  </si>
  <si>
    <t>95</t>
  </si>
  <si>
    <t>14550336</t>
  </si>
  <si>
    <t>profil ocelový svařovaný jakost S235 průřez obdelníkový 80x40x4mm</t>
  </si>
  <si>
    <t>1234883389</t>
  </si>
  <si>
    <t>"dle výpisu válcované oceli pro zábradlí - sloupek" 0,457*1,05</t>
  </si>
  <si>
    <t>96</t>
  </si>
  <si>
    <t>14550142</t>
  </si>
  <si>
    <t>profil ocelový svařovaný jakost S235 průřez obdelníkový 50x35x3mm</t>
  </si>
  <si>
    <t>-1879032589</t>
  </si>
  <si>
    <t>"dle výpisu válcované oceli pro zábradlí - dolní madlo" (0,262+0,0365)*1,05</t>
  </si>
  <si>
    <t>97</t>
  </si>
  <si>
    <t>14550192</t>
  </si>
  <si>
    <t>profil ocelový svařovaný jakost S235 průřez obdelníkový 100x60x3mm</t>
  </si>
  <si>
    <t>1621490824</t>
  </si>
  <si>
    <t>"dle výpisu válcované oceli pro zábradlí - horní madlo" (0,578+0,081)*1,05</t>
  </si>
  <si>
    <t>98</t>
  </si>
  <si>
    <t>13011065</t>
  </si>
  <si>
    <t>úhelník ocelový rovnostranný jakost S235JR (11 375) 60x60x3mm</t>
  </si>
  <si>
    <t>-1366114436</t>
  </si>
  <si>
    <t>"dle výpisu válcované oceli pro zábradlí - dolní spojovací díl" 0,022*1,05</t>
  </si>
  <si>
    <t>99</t>
  </si>
  <si>
    <t>91112111R</t>
  </si>
  <si>
    <t>Spojovací materiál pro zábradlí</t>
  </si>
  <si>
    <t>2093246015</t>
  </si>
  <si>
    <t>"dle výkresů 13-15" 200</t>
  </si>
  <si>
    <t>100</t>
  </si>
  <si>
    <t>914111111</t>
  </si>
  <si>
    <t>Montáž svislé dopravní značky do velikosti 1 m2 objímkami na sloupek nebo konzolu</t>
  </si>
  <si>
    <t>-44170297</t>
  </si>
  <si>
    <t>101</t>
  </si>
  <si>
    <t>40445619</t>
  </si>
  <si>
    <t>zákazové, příkazové dopravní značky B1-B34, C1-15 500mm</t>
  </si>
  <si>
    <t>2024103301</t>
  </si>
  <si>
    <t>napojení na ulici Oblouková</t>
  </si>
  <si>
    <t>"C9a-b" 2</t>
  </si>
  <si>
    <t>"C14a" 1</t>
  </si>
  <si>
    <t>napojení na pěší zónu</t>
  </si>
  <si>
    <t>"C9a-b" 3</t>
  </si>
  <si>
    <t>napojení na ulici Ploučnická</t>
  </si>
  <si>
    <t>"B1" 1</t>
  </si>
  <si>
    <t>"B2" 1</t>
  </si>
  <si>
    <t>napojení na Labskou cyklostezku</t>
  </si>
  <si>
    <t>"B23a" 1</t>
  </si>
  <si>
    <t>102</t>
  </si>
  <si>
    <t>40445639</t>
  </si>
  <si>
    <t>informativní značky směrové IS 18a, IS21 300x200mm</t>
  </si>
  <si>
    <t>1370694554</t>
  </si>
  <si>
    <t>"IS21a" 4</t>
  </si>
  <si>
    <t>"IS21a" 2</t>
  </si>
  <si>
    <t>"IS21a-c" 3</t>
  </si>
  <si>
    <t>"IS21a" 1</t>
  </si>
  <si>
    <t>103</t>
  </si>
  <si>
    <t>40445631</t>
  </si>
  <si>
    <t>informativní značky směrové IS1c, IS2c, IS3c, IS4c, IS5, IS11b, d, IS19c 1350x330mm</t>
  </si>
  <si>
    <t>-1547167172</t>
  </si>
  <si>
    <t>"IS19c" 1</t>
  </si>
  <si>
    <t>104</t>
  </si>
  <si>
    <t>40445621</t>
  </si>
  <si>
    <t>informativní značky provozní IP1-IP3, IP4b-IP7, IP10a, b 500x500mm</t>
  </si>
  <si>
    <t>-914417771</t>
  </si>
  <si>
    <t>"IP4b" 1</t>
  </si>
  <si>
    <t>"IP10a" 1</t>
  </si>
  <si>
    <t>105</t>
  </si>
  <si>
    <t>40445611</t>
  </si>
  <si>
    <t>značky upravující přednost P2, P3, P8 500mm</t>
  </si>
  <si>
    <t>2026234930</t>
  </si>
  <si>
    <t>"P2" 1</t>
  </si>
  <si>
    <t>106</t>
  </si>
  <si>
    <t>40445600</t>
  </si>
  <si>
    <t>výstražné dopravní značky A1-A30, A33 700mm</t>
  </si>
  <si>
    <t>532975167</t>
  </si>
  <si>
    <t>"A9" 1</t>
  </si>
  <si>
    <t>107</t>
  </si>
  <si>
    <t>40445650</t>
  </si>
  <si>
    <t>dodatkové tabulky E7, E12, E13 500x300mm</t>
  </si>
  <si>
    <t>-1775848800</t>
  </si>
  <si>
    <t>"E13" 1</t>
  </si>
  <si>
    <t>"E12a" 1</t>
  </si>
  <si>
    <t>108</t>
  </si>
  <si>
    <t>914111112</t>
  </si>
  <si>
    <t>Montáž svislé dopravní značky do velikosti 1 m2 páskováním na sloup</t>
  </si>
  <si>
    <t>-81463144</t>
  </si>
  <si>
    <t>přeložení stávajících značek do nové polohy</t>
  </si>
  <si>
    <t>"napojení na ulici Oblouková" 2</t>
  </si>
  <si>
    <t>"napojení na ulici Ploučnická" 1</t>
  </si>
  <si>
    <t>"napojení na Labskou cyklostezku" 2</t>
  </si>
  <si>
    <t>109</t>
  </si>
  <si>
    <t>914511111</t>
  </si>
  <si>
    <t>Montáž sloupku dopravních značek délky do 3,5 m s betonovým základem</t>
  </si>
  <si>
    <t>-793514535</t>
  </si>
  <si>
    <t>"napojení na pěší zónu" 3</t>
  </si>
  <si>
    <t>"napojení na ulici Ploučnická" 6</t>
  </si>
  <si>
    <t>110</t>
  </si>
  <si>
    <t>40445225</t>
  </si>
  <si>
    <t>sloupek pro dopravní značku Zn D 60mm v 3,5m</t>
  </si>
  <si>
    <t>-1549208760</t>
  </si>
  <si>
    <t>111</t>
  </si>
  <si>
    <t>40445253</t>
  </si>
  <si>
    <t>víčko plastové na sloupek D 60mm</t>
  </si>
  <si>
    <t>1301152900</t>
  </si>
  <si>
    <t>112</t>
  </si>
  <si>
    <t>915223121</t>
  </si>
  <si>
    <t>Vodicí linie z plastu pro orientaci nevidomých na přechodu šířky 170 mm</t>
  </si>
  <si>
    <t>-1162973439</t>
  </si>
  <si>
    <t>"místo pro přecházení ve staničení 379,52" 2*10</t>
  </si>
  <si>
    <t>113</t>
  </si>
  <si>
    <t>915311112</t>
  </si>
  <si>
    <t>Předformátované vodorovné dopravní značení dopravní značky do 2 m2</t>
  </si>
  <si>
    <t>-23632026</t>
  </si>
  <si>
    <t>"V14" 3</t>
  </si>
  <si>
    <t>"V14" 2</t>
  </si>
  <si>
    <t>114</t>
  </si>
  <si>
    <t>915311113</t>
  </si>
  <si>
    <t>Předformátované vodorovné dopravní značení dopravní značky do 5 m2</t>
  </si>
  <si>
    <t>1080430271</t>
  </si>
  <si>
    <t>"V6a" 1</t>
  </si>
  <si>
    <t>115</t>
  </si>
  <si>
    <t>915331111</t>
  </si>
  <si>
    <t>Předformátované vodorovné dopravní značení čára šířky 12 cm</t>
  </si>
  <si>
    <t>-574761412</t>
  </si>
  <si>
    <t>"V1a" 5</t>
  </si>
  <si>
    <t>"V10b" 5,4*3</t>
  </si>
  <si>
    <t>116</t>
  </si>
  <si>
    <t>915331112</t>
  </si>
  <si>
    <t>Předformátované vodorovné dopravní značení čára šířky 25 cm</t>
  </si>
  <si>
    <t>-1291975298</t>
  </si>
  <si>
    <t>"V4" 70+5,5+14,9+1,8</t>
  </si>
  <si>
    <t>"V2b" 1,5*(1+3)</t>
  </si>
  <si>
    <t>117</t>
  </si>
  <si>
    <t>915341111</t>
  </si>
  <si>
    <t>Předformátované vodorovné dopravní značení šipka délky do 1 m</t>
  </si>
  <si>
    <t>1100763304</t>
  </si>
  <si>
    <t>"V20" 4</t>
  </si>
  <si>
    <t>"V20" 11</t>
  </si>
  <si>
    <t>"V20" 10</t>
  </si>
  <si>
    <t>118</t>
  </si>
  <si>
    <t>916131213</t>
  </si>
  <si>
    <t>Osazení silničního obrubníku betonového stojatého s boční opěrou do lože z betonu prostého</t>
  </si>
  <si>
    <t>1325078476</t>
  </si>
  <si>
    <t>"dle výpisu v koordinační situaci - BO 15/15" 6</t>
  </si>
  <si>
    <t>"dle výpisu v koordinační situaci - BO 15/25" 2,4+2+7,8+3,4</t>
  </si>
  <si>
    <t>"dle výpisu v koordinační situaci - BO 15/25 R0,5" 3*0,78</t>
  </si>
  <si>
    <t>"dle výpisu v koordinační situaci - BO 15/25 R2" 3*0,78</t>
  </si>
  <si>
    <t>119</t>
  </si>
  <si>
    <t>59217031</t>
  </si>
  <si>
    <t>obrubník betonový silniční 1000x150x250mm</t>
  </si>
  <si>
    <t>-1730354530</t>
  </si>
  <si>
    <t>120</t>
  </si>
  <si>
    <t>59217029</t>
  </si>
  <si>
    <t>obrubník betonový silniční nájezdový 1000x150x150mm</t>
  </si>
  <si>
    <t>1750896346</t>
  </si>
  <si>
    <t>121</t>
  </si>
  <si>
    <t>59217035</t>
  </si>
  <si>
    <t>obrubník betonový obloukový vnější 780x150x250mm</t>
  </si>
  <si>
    <t>-903894195</t>
  </si>
  <si>
    <t>122</t>
  </si>
  <si>
    <t>916231213</t>
  </si>
  <si>
    <t>Osazení chodníkového obrubníku betonového stojatého s boční opěrou do lože z betonu prostého</t>
  </si>
  <si>
    <t>-1792369340</t>
  </si>
  <si>
    <t>"dle výpisu v koordinační situaci - BO 10/25" 3,6+3+4,5+4,4+3,2+10,4</t>
  </si>
  <si>
    <t>"dle výpisu v koordinační situaci - BO 8/25" 4,2+201,5+6,8+9,2+4,2+7,4+8,2+2,2+3,8+250*2+10,8+7</t>
  </si>
  <si>
    <t>123</t>
  </si>
  <si>
    <t>59217017</t>
  </si>
  <si>
    <t>obrubník betonový chodníkový 1000x100x250mm</t>
  </si>
  <si>
    <t>183544247</t>
  </si>
  <si>
    <t>124</t>
  </si>
  <si>
    <t>59217016</t>
  </si>
  <si>
    <t>obrubník betonový chodníkový 1000x80x250mm</t>
  </si>
  <si>
    <t>1460646827</t>
  </si>
  <si>
    <t>125</t>
  </si>
  <si>
    <t>916331112</t>
  </si>
  <si>
    <t>Osazení zahradního obrubníku betonového do lože z betonu s boční opěrou</t>
  </si>
  <si>
    <t>-1961785693</t>
  </si>
  <si>
    <t>"dle koordinační situace - pozn. 1" 4,8+8,8</t>
  </si>
  <si>
    <t>126</t>
  </si>
  <si>
    <t>59217001</t>
  </si>
  <si>
    <t>obrubník betonový zahradní 1000x50x250mm</t>
  </si>
  <si>
    <t>-744746305</t>
  </si>
  <si>
    <t>127</t>
  </si>
  <si>
    <t>919121233</t>
  </si>
  <si>
    <t>Těsnění spár zálivkou za studena pro komůrky š 20 mm hl 40 mm bez těsnicího profilu</t>
  </si>
  <si>
    <t>-1738044815</t>
  </si>
  <si>
    <t>"dle detailu dilatační spáry" 5*3,5</t>
  </si>
  <si>
    <t>128</t>
  </si>
  <si>
    <t>919735112</t>
  </si>
  <si>
    <t>Řezání stávajícího živičného krytu hl přes 50 do 100 mm</t>
  </si>
  <si>
    <t>-327200246</t>
  </si>
  <si>
    <t>"přípravné bourací práce pro skladby S1 a S14" 12,8+3,4+2+3,5</t>
  </si>
  <si>
    <t>"přípravné bourací práce pro skladbu S16" (4*2+1,5+3+3,5+3+5,8)*2</t>
  </si>
  <si>
    <t>129</t>
  </si>
  <si>
    <t>962022391</t>
  </si>
  <si>
    <t>Bourání zdiva nadzákladového kamenného na MV nebo MVC přes 1 m3</t>
  </si>
  <si>
    <t>252789962</t>
  </si>
  <si>
    <t>"úprava koruny stávající nábřežní zdi - detail staničení 0,00" 6,2*1</t>
  </si>
  <si>
    <t>130</t>
  </si>
  <si>
    <t>966006211</t>
  </si>
  <si>
    <t>Odstranění svislých dopravních značek ze sloupů, sloupků nebo konzol</t>
  </si>
  <si>
    <t>-1247977264</t>
  </si>
  <si>
    <t>131</t>
  </si>
  <si>
    <t>966006211.</t>
  </si>
  <si>
    <t>Odstranění svislých dopravních značek ze sloupů, sloupků nebo konzol - pro další použití</t>
  </si>
  <si>
    <t>-1752264248</t>
  </si>
  <si>
    <t>132</t>
  </si>
  <si>
    <t>966007111</t>
  </si>
  <si>
    <t>Odstranění vodorovného značení frézováním barvy z čáry š do 125 mm</t>
  </si>
  <si>
    <t>1987769942</t>
  </si>
  <si>
    <t>"odstranění značení ve staničení 0,00" 2,4+6,5</t>
  </si>
  <si>
    <t>133</t>
  </si>
  <si>
    <t>966007113</t>
  </si>
  <si>
    <t>Odstranění vodorovného značení frézováním barvy z plochy</t>
  </si>
  <si>
    <t>151188249</t>
  </si>
  <si>
    <t>"odstranění přechodu ve staničení 0,00" 6*0,5*3,1+9,8</t>
  </si>
  <si>
    <t>997</t>
  </si>
  <si>
    <t>Přesun sutě</t>
  </si>
  <si>
    <t>134</t>
  </si>
  <si>
    <t>997221551</t>
  </si>
  <si>
    <t>Vodorovná doprava suti ze sypkých materiálů do 1 km</t>
  </si>
  <si>
    <t>-366320815</t>
  </si>
  <si>
    <t>"vybourané podkladní vrstvy z kameniva" 3,19</t>
  </si>
  <si>
    <t>"odfrézovaná živice" 19,182</t>
  </si>
  <si>
    <t>135</t>
  </si>
  <si>
    <t>997221559</t>
  </si>
  <si>
    <t>Příplatek ZKD 1 km u vodorovné dopravy suti ze sypkých materiálů</t>
  </si>
  <si>
    <t>-1761319834</t>
  </si>
  <si>
    <t>22,372*9 'Přepočtené koeficientem množství</t>
  </si>
  <si>
    <t>136</t>
  </si>
  <si>
    <t>997221561</t>
  </si>
  <si>
    <t>Vodorovná doprava suti z kusových materiálů do 1 km</t>
  </si>
  <si>
    <t>-708024974</t>
  </si>
  <si>
    <t>"vybouraná dlažba" 22,184</t>
  </si>
  <si>
    <t>"vybouraná živice" 2,001+0,818</t>
  </si>
  <si>
    <t>"vybourané obruby" 5,781+0,488</t>
  </si>
  <si>
    <t>"vybouraná zeď" 15,5</t>
  </si>
  <si>
    <t>137</t>
  </si>
  <si>
    <t>997221569</t>
  </si>
  <si>
    <t>Příplatek ZKD 1 km u vodorovné dopravy suti z kusových materiálů</t>
  </si>
  <si>
    <t>-654633975</t>
  </si>
  <si>
    <t>46,772*9 'Přepočtené koeficientem množství</t>
  </si>
  <si>
    <t>138</t>
  </si>
  <si>
    <t>997221615</t>
  </si>
  <si>
    <t>Poplatek za uložení na skládce (skládkovné) stavebního odpadu betonového kód odpadu 17 01 01</t>
  </si>
  <si>
    <t>-621704513</t>
  </si>
  <si>
    <t>139</t>
  </si>
  <si>
    <t>997221645</t>
  </si>
  <si>
    <t>Poplatek za uložení na skládce (skládkovné) odpadu asfaltového bez dehtu kód odpadu 17 03 02</t>
  </si>
  <si>
    <t>-1666376485</t>
  </si>
  <si>
    <t>140</t>
  </si>
  <si>
    <t>997221655</t>
  </si>
  <si>
    <t>352676537</t>
  </si>
  <si>
    <t>998</t>
  </si>
  <si>
    <t>Přesun hmot</t>
  </si>
  <si>
    <t>141</t>
  </si>
  <si>
    <t>998225111</t>
  </si>
  <si>
    <t>Přesun hmot pro pozemní komunikace s krytem z kamene, monolitickým betonovým nebo živičným</t>
  </si>
  <si>
    <t>1051774363</t>
  </si>
  <si>
    <t>PSV</t>
  </si>
  <si>
    <t>Práce a dodávky PSV</t>
  </si>
  <si>
    <t>783</t>
  </si>
  <si>
    <t>Dokončovací práce - nátěry</t>
  </si>
  <si>
    <t>142</t>
  </si>
  <si>
    <t>783314101</t>
  </si>
  <si>
    <t>Základní jednonásobný syntetický nátěr zámečnických konstrukcí</t>
  </si>
  <si>
    <t>-1362526738</t>
  </si>
  <si>
    <t>"dle výpisu válcované oceli pro zábradlí - trny" 188*0,45*3,14*0,06*2</t>
  </si>
  <si>
    <t>"dle výpisu válcované oceli pro zábradlí - pole" 94*8,38*3,14*0,076*2</t>
  </si>
  <si>
    <t>143</t>
  </si>
  <si>
    <t>783317101</t>
  </si>
  <si>
    <t>Krycí jednonásobný syntetický standardní nátěr zámečnických konstrukcí</t>
  </si>
  <si>
    <t>2019279618</t>
  </si>
  <si>
    <t>"dle výpisu válcované oceli pro zábradlí - trny" 188*0,45*3,14*0,06</t>
  </si>
  <si>
    <t>"dle výpisu válcované oceli pro zábradlí - pole" 94*8,38*3,14*0,076</t>
  </si>
  <si>
    <t>Práce a dodávky M</t>
  </si>
  <si>
    <t>46-M</t>
  </si>
  <si>
    <t>Zemní práce při extr.mont.pracích</t>
  </si>
  <si>
    <t>144</t>
  </si>
  <si>
    <t>460181242</t>
  </si>
  <si>
    <t>Hloubení kabelových nezapažených rýh strojně š 50 cm hl 50 cm v hornině tř I skupiny 3 v omezeném prostoru</t>
  </si>
  <si>
    <t>-1812589744</t>
  </si>
  <si>
    <t>"výkop pro kabely VO v samostatném výkopu mimo trasu cyklostezky" 25</t>
  </si>
  <si>
    <t>"výkop pro technologické propoje (viz. část D.1.9) v samostatném výkopu mimo trasu cyklostezky" 20</t>
  </si>
  <si>
    <t>145</t>
  </si>
  <si>
    <t>460451252</t>
  </si>
  <si>
    <t>Zásyp kabelových rýh strojně se zhutněním š 50 cm hl 50 cm z horniny tř I skupiny 3</t>
  </si>
  <si>
    <t>23064649</t>
  </si>
  <si>
    <t>"zásyp pro kabely VO v samostatném výkopu mimo trasu cyklostezky" 25</t>
  </si>
  <si>
    <t>146</t>
  </si>
  <si>
    <t>460581131</t>
  </si>
  <si>
    <t>Uvedení nezpevněného terénu do původního stavu v místě dočasného uložení výkopku s vyhrabáním, srovnáním a částečným dosetím trávy</t>
  </si>
  <si>
    <t>1480623356</t>
  </si>
  <si>
    <t>"úprava terénu pro kabely VO v samostatném výkopu mimo trasu cyklostezky" 25*0,5</t>
  </si>
  <si>
    <t>"výkop pro technologické propoje (viz. část D.1.9) v samostatném výkopu mimo trasu cyklostezky" 20*0,5</t>
  </si>
  <si>
    <t>147</t>
  </si>
  <si>
    <t>460671113</t>
  </si>
  <si>
    <t>Výstražná fólie pro krytí kabelů šířky 34 cm</t>
  </si>
  <si>
    <t>764307915</t>
  </si>
  <si>
    <t>"výstražná folie pro kabely VO v samostatném výkopu mimo trasu cyklostezky" 25</t>
  </si>
  <si>
    <t>148</t>
  </si>
  <si>
    <t>460791116</t>
  </si>
  <si>
    <t>Montáž trubek ochranných plastových uložených volně do rýhy tuhých D přes 133 do 172 mm</t>
  </si>
  <si>
    <t>1974568501</t>
  </si>
  <si>
    <t>"chránička na podzemním vedení VO ve staničení -2,00" 4</t>
  </si>
  <si>
    <t>"chránička SITEL na podzemním vedení Cetin a Vodafone ve staničení 0,00" 2*7</t>
  </si>
  <si>
    <t>"chránička SITEL na podzemním vedení Cetin ve staničení 100,00-120,00" 17</t>
  </si>
  <si>
    <t>"chránička pro vedení NN ČEZ a NEWCO IMMO CZ ve staničení 370,05" 2*10</t>
  </si>
  <si>
    <t>149</t>
  </si>
  <si>
    <t>34571099</t>
  </si>
  <si>
    <t>trubka elektroinstalační dělená (chránička) D 138/160mm, HDPE</t>
  </si>
  <si>
    <t>856755037</t>
  </si>
  <si>
    <t>55*1,05 'Přepočtené koeficientem množství</t>
  </si>
  <si>
    <t>150</t>
  </si>
  <si>
    <t>460791212</t>
  </si>
  <si>
    <t>Montáž trubek ochranných plastových uložených volně do rýhy ohebných přes 32 do 50 mm</t>
  </si>
  <si>
    <t>592790248</t>
  </si>
  <si>
    <t>"chránička HDPE přisazená k podzemnímu vedení Vodafone ve staničení 0,00" 2*7</t>
  </si>
  <si>
    <t>151</t>
  </si>
  <si>
    <t>34571351</t>
  </si>
  <si>
    <t>trubka elektroinstalační ohebná dvouplášťová korugovaná (chránička) D 41/50mm, HDPE+LDPE</t>
  </si>
  <si>
    <t>-537036758</t>
  </si>
  <si>
    <t>14*1,05 'Přepočtené koeficientem množství</t>
  </si>
  <si>
    <t>152</t>
  </si>
  <si>
    <t>460791213</t>
  </si>
  <si>
    <t>Montáž trubek ochranných plastových uložených volně do rýhy ohebných přes 50 do 90 mm</t>
  </si>
  <si>
    <t>-405696197</t>
  </si>
  <si>
    <t>"chránička pro kabely VO v samostatném výkopu mimo trasu cyklostezky" 25</t>
  </si>
  <si>
    <t>153</t>
  </si>
  <si>
    <t>34571352</t>
  </si>
  <si>
    <t>trubka elektroinstalační ohebná dvouplášťová korugovaná (chránička) D 52/63mm, HDPE+LDPE</t>
  </si>
  <si>
    <t>1989374464</t>
  </si>
  <si>
    <t>25*1,05 'Přepočtené koeficientem množství</t>
  </si>
  <si>
    <t>154</t>
  </si>
  <si>
    <t>460791214</t>
  </si>
  <si>
    <t>Montáž trubek ochranných plastových uložených volně do rýhy ohebných přes 90 do 110 mm</t>
  </si>
  <si>
    <t>-1820828848</t>
  </si>
  <si>
    <t>"chránička KOPOFLEX přisazená k podzemnímu vedení Cetin ve staničení 0,00" 7</t>
  </si>
  <si>
    <t>"chránička KOPOFLEX k vedení Cetin ve staničení 100,00-120,00" 17</t>
  </si>
  <si>
    <t>155</t>
  </si>
  <si>
    <t>34571355</t>
  </si>
  <si>
    <t>trubka elektroinstalační ohebná dvouplášťová korugovaná (chránička) D 94/110mm, HDPE+LDPE</t>
  </si>
  <si>
    <t>283249537</t>
  </si>
  <si>
    <t>24*1,05 'Přepočtené koeficientem množství</t>
  </si>
  <si>
    <t>D.1.2 - Mostní objekty a zdi</t>
  </si>
  <si>
    <t xml:space="preserve">    2 - Zakládání</t>
  </si>
  <si>
    <t xml:space="preserve">    3 - Svislé a kompletní konstrukce</t>
  </si>
  <si>
    <t>Zakládání</t>
  </si>
  <si>
    <t>225311112</t>
  </si>
  <si>
    <t>Vrty maloprofilové jádrové D přes 93 do 156 mm úklon do 45° hl 0 až 25 m hornina I a II</t>
  </si>
  <si>
    <t>94502580</t>
  </si>
  <si>
    <t>"vrty pro mikropiloty - dle výkresu mikropilot" (40+28)*4,5</t>
  </si>
  <si>
    <t>282604112</t>
  </si>
  <si>
    <t>Injektování aktivovanými směsmi vysokotlaké vzestupné tlakem přes 0,6 do 2 MPa</t>
  </si>
  <si>
    <t>hod</t>
  </si>
  <si>
    <t>2061022321</t>
  </si>
  <si>
    <t>"dle výkresu mikropilot" (40+28)*3*0,15</t>
  </si>
  <si>
    <t>5812846R</t>
  </si>
  <si>
    <t>zálivková a injektážní směs dle specifikace v PD</t>
  </si>
  <si>
    <t>-1279735968</t>
  </si>
  <si>
    <t>"dle výkresu mikropilot" (40+28)*3*3,14*0,1*0,1*1,85</t>
  </si>
  <si>
    <t>283111112</t>
  </si>
  <si>
    <t>Zřízení trubkových mikropilot svislých část hladká D přes 80 do 105 mm</t>
  </si>
  <si>
    <t>682273107</t>
  </si>
  <si>
    <t>"dle výkresu mikropilot" (40+28)*4,5</t>
  </si>
  <si>
    <t>14011066</t>
  </si>
  <si>
    <t>trubka ocelová bezešvá hladká jakost 11 353 89x10mm</t>
  </si>
  <si>
    <t>1178444779</t>
  </si>
  <si>
    <t>"dle výpisu oceli" 40*4,5</t>
  </si>
  <si>
    <t>180*1,1 'Přepočtené koeficientem množství</t>
  </si>
  <si>
    <t>14011062</t>
  </si>
  <si>
    <t>trubka ocelová bezešvá hladká jakost 11 353 89x5mm</t>
  </si>
  <si>
    <t>-16743982</t>
  </si>
  <si>
    <t>"dle výpisu oceli" 28*4,5</t>
  </si>
  <si>
    <t>126*1,1 'Přepočtené koeficientem množství</t>
  </si>
  <si>
    <t>283131112</t>
  </si>
  <si>
    <t>Zřízení hlavy mikropilot namáhaných tlakem i tahem D přes 80 do 105 mm</t>
  </si>
  <si>
    <t>292382622</t>
  </si>
  <si>
    <t>"dle výkresu mikropilot" 40</t>
  </si>
  <si>
    <t>14011079</t>
  </si>
  <si>
    <t>trubka ocelová bezešvá hladká jakost 11 353 108x9,0mm</t>
  </si>
  <si>
    <t>1118051818</t>
  </si>
  <si>
    <t>"dle výpisu oceli" 40,*0,1*1,05</t>
  </si>
  <si>
    <t>13010330</t>
  </si>
  <si>
    <t>tyč ocelová plochá jakost S235JR (11 375) 200x20mm</t>
  </si>
  <si>
    <t>-1231025064</t>
  </si>
  <si>
    <t>"dle výpisu oceli" 0,251*1,05</t>
  </si>
  <si>
    <t>13010288</t>
  </si>
  <si>
    <t>tyč ocelová plochá jakost S235JR (11 375) 100x10mm</t>
  </si>
  <si>
    <t>351877424</t>
  </si>
  <si>
    <t>"dle výpisu oceli" 0,094*1,05</t>
  </si>
  <si>
    <t>13321029</t>
  </si>
  <si>
    <t>tyč ocelová plochá jakost S235JR (11 375) 120x40mm</t>
  </si>
  <si>
    <t>-1734631565</t>
  </si>
  <si>
    <t>"dle výpisu oceli" 0,011*1,05</t>
  </si>
  <si>
    <t>Svislé a kompletní konstrukce</t>
  </si>
  <si>
    <t>327215111</t>
  </si>
  <si>
    <t>Opěrná zeď z gabionů dvouzákrutová síť s povrchovou úpravou galfan vyplněná lomovým kamenem</t>
  </si>
  <si>
    <t>760468333</t>
  </si>
  <si>
    <t>"výška zdi 1 m" 0,5*0,5*2*(2+8)</t>
  </si>
  <si>
    <t>"výška zdi 1,5 m" (0,5*0,5+1*1)*(2*2+11*4+2*9+5*6+2*8+1,8+0,79+5*2)</t>
  </si>
  <si>
    <t>"výška zdi 2 m" (0,5*0,5*2+1*1)*(6*2+1+2*14+0,88+1,55+12*4+2+1,17+2*8)</t>
  </si>
  <si>
    <t>327324128</t>
  </si>
  <si>
    <t>Opěrné zdi a valy ze ŽB odolného proti agresivnímu prostředí tř. C 30/37</t>
  </si>
  <si>
    <t>663938778</t>
  </si>
  <si>
    <t>"ŽB konzola" 80*2,48</t>
  </si>
  <si>
    <t>"křídlo K20" 5,77*0,6*0,5+0,4*8,75</t>
  </si>
  <si>
    <t>"křídlo K100" 5,77*0,6*0,5+0,4*8,75</t>
  </si>
  <si>
    <t>327351211</t>
  </si>
  <si>
    <t>Bednění opěrných zdí a valů svislých i skloněných zřízení</t>
  </si>
  <si>
    <t>-1560839264</t>
  </si>
  <si>
    <t>"ŽB konzola" 80*(2,5*2+0,08+0,05+2,25)+2,48*2</t>
  </si>
  <si>
    <t>"křídlo K20" 5,77*0,5*2+8,75*2+2*(0,6*0,5+2*0,4)</t>
  </si>
  <si>
    <t>"křídlo K100" 5,77*0,5*2+8,75*2+2*(0,6*0,5+2*0,4)</t>
  </si>
  <si>
    <t>327351221</t>
  </si>
  <si>
    <t>Bednění opěrných zdí a valů svislých i skloněných odstranění</t>
  </si>
  <si>
    <t>-971067999</t>
  </si>
  <si>
    <t>327361006</t>
  </si>
  <si>
    <t>Výztuž opěrných zdí a valů D 12 mm z betonářské oceli 10 505</t>
  </si>
  <si>
    <t>998789393</t>
  </si>
  <si>
    <t>"dle výpisu betonářské oceli" 0,981+3,113+0,063</t>
  </si>
  <si>
    <t>327361016</t>
  </si>
  <si>
    <t>Výztuž opěrných zdí a valů D nad 12 mm z betonářské oceli 10 505</t>
  </si>
  <si>
    <t>-1870508086</t>
  </si>
  <si>
    <t>"dle výpisu betonářské oceli" 4,208+7,484</t>
  </si>
  <si>
    <t>327361040</t>
  </si>
  <si>
    <t>Výztuž opěrných zdí a valů ze svařovaných sítí</t>
  </si>
  <si>
    <t>1131967252</t>
  </si>
  <si>
    <t>"dle výpisu betonářské oceli" 0,32</t>
  </si>
  <si>
    <t>567132115</t>
  </si>
  <si>
    <t>Podklad ze směsi stmelené cementem SC C 8/10 (KSC I) tl 200 mm</t>
  </si>
  <si>
    <t>1359930875</t>
  </si>
  <si>
    <t>lože pod opěrnou zdí z gabionů - průměrná tl. lože KSC cca 200 mm</t>
  </si>
  <si>
    <t>"výška zdi 1 m" 1,05*(2+8)</t>
  </si>
  <si>
    <t>"výška zdi 1,5 m" 1,55*(2*2+11*4+2*9+5*6+2*8+1,8+0,79+5*2)</t>
  </si>
  <si>
    <t>"výška zdi 2 m" 1,55*(6*2+1+2*14+0,88+1,55+12*4+2+1,17+2*8)</t>
  </si>
  <si>
    <t>629992115</t>
  </si>
  <si>
    <t>Zatmelení spar mezi mostními prefabrikáty š do 50 mm PUR tmelem včetně výplně PUR pěnou</t>
  </si>
  <si>
    <t>-838697050</t>
  </si>
  <si>
    <t>"výplň dilatačních spár" 2,75*5</t>
  </si>
  <si>
    <t>919726122</t>
  </si>
  <si>
    <t>Geotextilie pro ochranu, separaci a filtraci netkaná měrná hm přes 200 do 300 g/m2</t>
  </si>
  <si>
    <t>843270910</t>
  </si>
  <si>
    <t>Ochrana rubu zdi z drátkokošů</t>
  </si>
  <si>
    <t>"výška zdi 1 m" 1,15*(2+8)</t>
  </si>
  <si>
    <t>"výška zdi 1,5 m" 1,9*(2*2+11*4+2*9+5*6+2*8+1,8+0,79+5*2)</t>
  </si>
  <si>
    <t>"výška zdi 2 m" 2,45*(6*2+1+2*14+0,88+1,55+12*4+2+1,17+2*8)</t>
  </si>
  <si>
    <t>953114123</t>
  </si>
  <si>
    <t>Osazení stykovací (vylamovací) výztuže oboustranné rozteč prutů 200 mm</t>
  </si>
  <si>
    <t>-1510543308</t>
  </si>
  <si>
    <t>"dle detailu dilatace" 80*1,1</t>
  </si>
  <si>
    <t>1328918R</t>
  </si>
  <si>
    <t>výztuž stykovací oboustranná dl 1100mm š 180mm D 14mm</t>
  </si>
  <si>
    <t>-342780595</t>
  </si>
  <si>
    <t>953241214</t>
  </si>
  <si>
    <t>Osazení smykových dilatačních trnů D 30 mm pro nižší zatížení nerez nebo pozink s pouzdrem</t>
  </si>
  <si>
    <t>-1197436645</t>
  </si>
  <si>
    <t>"dle detailu dilatace" 5*2</t>
  </si>
  <si>
    <t>54879275</t>
  </si>
  <si>
    <t>trn pro přenos smykové síly u dilatačních spár pro nižší zatížení nerez s nerezovým kombinovaným pouzdrem D 30mm</t>
  </si>
  <si>
    <t>-417827986</t>
  </si>
  <si>
    <t>953312113</t>
  </si>
  <si>
    <t>Vložky do svislých dilatačních spár z fasádních polystyrénových desek tl. přes 20 do 30 mm</t>
  </si>
  <si>
    <t>1722312951</t>
  </si>
  <si>
    <t>"výplň dilatačních spár" 2,48*5</t>
  </si>
  <si>
    <t>953331121</t>
  </si>
  <si>
    <t>Vložky do svislých dilatačních spár z těžkých asfaltových pásů natavených</t>
  </si>
  <si>
    <t>1447799006</t>
  </si>
  <si>
    <t>998153131</t>
  </si>
  <si>
    <t>Přesun hmot pro samostatné zdi a valy zděné z cihel, kamene, tvárnic nebo monolitické v do 12 m</t>
  </si>
  <si>
    <t>-10050194</t>
  </si>
  <si>
    <t>998153132</t>
  </si>
  <si>
    <t>Příplatek k přesunu hmot pro zděné a monolitické zdi a valy za zvětšený přesun do 1000 m</t>
  </si>
  <si>
    <t>-144901547</t>
  </si>
  <si>
    <t>D.1.3 - Odvodnění pozemní komunikace</t>
  </si>
  <si>
    <t>839469175</t>
  </si>
  <si>
    <t>"zásyp drenážní kanalizace" 0,85*82</t>
  </si>
  <si>
    <t>58344171</t>
  </si>
  <si>
    <t>štěrkodrť frakce 0/32</t>
  </si>
  <si>
    <t>1087991214</t>
  </si>
  <si>
    <t>69,7*2 'Přepočtené koeficientem množství</t>
  </si>
  <si>
    <t>175151101</t>
  </si>
  <si>
    <t>Obsypání potrubí strojně sypaninou bez prohození, uloženou do 3 m</t>
  </si>
  <si>
    <t>-261560236</t>
  </si>
  <si>
    <t>"obsyp drenážní kanalizace" 0,65*0,3*82-3,14*0,075*0,075*82</t>
  </si>
  <si>
    <t>58337331</t>
  </si>
  <si>
    <t>štěrkopísek frakce 0/22</t>
  </si>
  <si>
    <t>-1752942144</t>
  </si>
  <si>
    <t>14,542*2 'Přepočtené koeficientem množství</t>
  </si>
  <si>
    <t>211531111</t>
  </si>
  <si>
    <t>Výplň odvodňovacích žeber nebo trativodů kamenivem hrubým drceným frakce 16 až 63 mm</t>
  </si>
  <si>
    <t>1197097717</t>
  </si>
  <si>
    <t>"drenážní vrstva na rubu opěrné zdi" 0,7*80-3,14*0,05*0,05*80</t>
  </si>
  <si>
    <t>211971122</t>
  </si>
  <si>
    <t>Zřízení opláštění žeber nebo trativodů geotextilií v rýze nebo zářezu přes 1:2 š přes 2,5 m</t>
  </si>
  <si>
    <t>418784182</t>
  </si>
  <si>
    <t>"drenážní vrstva na rubu opěrné zdi" (0,4*2+1,7*2)*80</t>
  </si>
  <si>
    <t>69311081</t>
  </si>
  <si>
    <t>geotextilie netkaná separační, ochranná, filtrační, drenážní PES 300g/m2</t>
  </si>
  <si>
    <t>750471765</t>
  </si>
  <si>
    <t>336*1,1845 'Přepočtené koeficientem množství</t>
  </si>
  <si>
    <t>212755214</t>
  </si>
  <si>
    <t>Trativody z drenážních trubek plastových flexibilních D 100 mm bez lože</t>
  </si>
  <si>
    <t>-859217616</t>
  </si>
  <si>
    <t>"drenážní potrubí na rubu ŽB konzoly" 80</t>
  </si>
  <si>
    <t>-1474276538</t>
  </si>
  <si>
    <t>"lože pod drenážní kanalizaci" 0,65*0,1*82</t>
  </si>
  <si>
    <t>871265221</t>
  </si>
  <si>
    <t>Kanalizační potrubí z tvrdého PVC jednovrstvé tuhost třídy SN8 DN 110</t>
  </si>
  <si>
    <t>156851280</t>
  </si>
  <si>
    <t>"napojení trativodu" 0,6*14+5+0,6+0,2</t>
  </si>
  <si>
    <t>871315221</t>
  </si>
  <si>
    <t>Kanalizační potrubí z tvrdého PVC jednovrstvé tuhost třídy SN8 DN 160</t>
  </si>
  <si>
    <t>1547870247</t>
  </si>
  <si>
    <t>"drenážní kanalizace" 82</t>
  </si>
  <si>
    <t>877265211</t>
  </si>
  <si>
    <t>Montáž tvarovek z tvrdého PVC-systém KG nebo z polypropylenu-systém KG 2000 jednoosé DN 110</t>
  </si>
  <si>
    <t>-1892186825</t>
  </si>
  <si>
    <t>28611351</t>
  </si>
  <si>
    <t>koleno kanalizační PVC KG 110x45°</t>
  </si>
  <si>
    <t>-1639167318</t>
  </si>
  <si>
    <t>877315211</t>
  </si>
  <si>
    <t>Montáž tvarovek z tvrdého PVC-systém KG nebo z polypropylenu-systém KG 2000 jednoosé DN 160</t>
  </si>
  <si>
    <t>-53389075</t>
  </si>
  <si>
    <t>28611361</t>
  </si>
  <si>
    <t>koleno kanalizační PVC KG 160x45°</t>
  </si>
  <si>
    <t>260975891</t>
  </si>
  <si>
    <t>28611359</t>
  </si>
  <si>
    <t>koleno kanalizace PVC KG 160x15°</t>
  </si>
  <si>
    <t>862234289</t>
  </si>
  <si>
    <t>877315221</t>
  </si>
  <si>
    <t>Montáž tvarovek z tvrdého PVC-systém KG nebo z polypropylenu-systém KG 2000 dvouosé DN 160</t>
  </si>
  <si>
    <t>1969227816</t>
  </si>
  <si>
    <t>"odbočky napojení trativodu" 14+1</t>
  </si>
  <si>
    <t>28611912</t>
  </si>
  <si>
    <t>odbočka kanalizační plastová s hrdlem KG 160/110/45°</t>
  </si>
  <si>
    <t>1852062532</t>
  </si>
  <si>
    <t>891315111</t>
  </si>
  <si>
    <t>Montáž koncových klapek hrdlových DN 150</t>
  </si>
  <si>
    <t>-31523976</t>
  </si>
  <si>
    <t>"ukončení drenážní kanalizace žabí klapkou" 1</t>
  </si>
  <si>
    <t>56231203</t>
  </si>
  <si>
    <t>uzávěr zpětný PP automatický s ocelovou klapkou DN 160</t>
  </si>
  <si>
    <t>-2088431354</t>
  </si>
  <si>
    <t>998276101</t>
  </si>
  <si>
    <t>Přesun hmot pro trubní vedení z trub z plastických hmot otevřený výkop</t>
  </si>
  <si>
    <t>-1503370044</t>
  </si>
  <si>
    <t>998276124</t>
  </si>
  <si>
    <t>Příplatek k přesunu hmot pro trubní vedení z trub z plastických hmot za zvětšený přesun do 500 m</t>
  </si>
  <si>
    <t>-1032335649</t>
  </si>
  <si>
    <t>D.1.4 - Objekty osvětlení pozemní komunikace</t>
  </si>
  <si>
    <t>Úroveň 3:</t>
  </si>
  <si>
    <t>D.1.4.1 - VO cyklostezka Kaufland</t>
  </si>
  <si>
    <t>D1 - Dodávky zařízení</t>
  </si>
  <si>
    <t>D2 - Elektromontáže</t>
  </si>
  <si>
    <t>D3 - Materiál zemní+stavební</t>
  </si>
  <si>
    <t>D4 - Elektromontáže</t>
  </si>
  <si>
    <t>D5 - Zemní práce</t>
  </si>
  <si>
    <t>D6 -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</si>
  <si>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</si>
  <si>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</si>
  <si>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</si>
  <si>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</si>
  <si>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D1</t>
  </si>
  <si>
    <t>Dodávky zařízení</t>
  </si>
  <si>
    <t>000530001</t>
  </si>
  <si>
    <t>svítidlo LED EL1 IP65 23W/3030lm</t>
  </si>
  <si>
    <t>ks</t>
  </si>
  <si>
    <t>000560005</t>
  </si>
  <si>
    <t>stožár osvětlov bezpatic K5-133/89/60Z žárZn</t>
  </si>
  <si>
    <t>DOPDOD</t>
  </si>
  <si>
    <t>Doprava dodávek</t>
  </si>
  <si>
    <t>%</t>
  </si>
  <si>
    <t>-1657475022</t>
  </si>
  <si>
    <t>PREDOD</t>
  </si>
  <si>
    <t>Přesun dodávek</t>
  </si>
  <si>
    <t>1519819980</t>
  </si>
  <si>
    <t>D2</t>
  </si>
  <si>
    <t>Elektromontáže</t>
  </si>
  <si>
    <t>000101210</t>
  </si>
  <si>
    <t>kabel CYKY 4x16</t>
  </si>
  <si>
    <t>000101305</t>
  </si>
  <si>
    <t>kabel CYKY 5x1,5</t>
  </si>
  <si>
    <t>000295011</t>
  </si>
  <si>
    <t>vedení FeZn pr.10mm(0,63kg/m)</t>
  </si>
  <si>
    <t>000579211</t>
  </si>
  <si>
    <t>stožárová výzbroj SR481-27 IP20</t>
  </si>
  <si>
    <t>000430551</t>
  </si>
  <si>
    <t>pojistková patrona E27 (2-4A)</t>
  </si>
  <si>
    <t>000321502</t>
  </si>
  <si>
    <t>roura korugovaná KOPOFLEX KF09063 pr.63/52mm</t>
  </si>
  <si>
    <t>MATPOD</t>
  </si>
  <si>
    <t>Materiál podružný</t>
  </si>
  <si>
    <t>1290543863</t>
  </si>
  <si>
    <t>PROMAT</t>
  </si>
  <si>
    <t>Prořez</t>
  </si>
  <si>
    <t>-1795517399</t>
  </si>
  <si>
    <t>D3</t>
  </si>
  <si>
    <t>Materiál zemní+stavební</t>
  </si>
  <si>
    <t>000046134</t>
  </si>
  <si>
    <t>beton B13,5</t>
  </si>
  <si>
    <t>000046452</t>
  </si>
  <si>
    <t>stožárové pouzdro plast SP250/1000</t>
  </si>
  <si>
    <t>D4</t>
  </si>
  <si>
    <t>210810101</t>
  </si>
  <si>
    <t>kabel Cu(-1kV CYKY) pevně uložený do 3x35/4x25</t>
  </si>
  <si>
    <t>210810008</t>
  </si>
  <si>
    <t>kabel(-CYKY) volně uložený do 3x6/4x4/7x2,5</t>
  </si>
  <si>
    <t>210100101</t>
  </si>
  <si>
    <t>ukončení na svorkovnici vodič do 16mm2</t>
  </si>
  <si>
    <t>210220022</t>
  </si>
  <si>
    <t>uzemňov.vedení v zemi úplná mtž FeZn pr.8-10mm</t>
  </si>
  <si>
    <t>210202104</t>
  </si>
  <si>
    <t>svítidlo venkovní na stožár</t>
  </si>
  <si>
    <t>210204002</t>
  </si>
  <si>
    <t>stožár osvětlovací sadový ocelový</t>
  </si>
  <si>
    <t>210204201</t>
  </si>
  <si>
    <t>elektrovýzbroj stožárů pro 1 okruh</t>
  </si>
  <si>
    <t>210120101</t>
  </si>
  <si>
    <t>patrona závitové pojistky vč.styčného kroužku</t>
  </si>
  <si>
    <t>210010124</t>
  </si>
  <si>
    <t>trubka plast volně uložená do pr.75mm</t>
  </si>
  <si>
    <t>PPV-EL</t>
  </si>
  <si>
    <t>PPV pro elektromontáže</t>
  </si>
  <si>
    <t>355786540</t>
  </si>
  <si>
    <t>D5</t>
  </si>
  <si>
    <t>460100002</t>
  </si>
  <si>
    <t>pouzdrový základ VO mimo trasu kabelu pr.0,25/1,5m</t>
  </si>
  <si>
    <t>460050703</t>
  </si>
  <si>
    <t>výkop jámy do 2m3 pro stožár VO ruční tz.3/ko1.2</t>
  </si>
  <si>
    <t>460600001</t>
  </si>
  <si>
    <t>odvoz zeminy do 10km vč.poplatku za skládku</t>
  </si>
  <si>
    <t>460710003</t>
  </si>
  <si>
    <t>geodetické zaměření skutečné polohy-členitá trasa</t>
  </si>
  <si>
    <t>PPV-ZP</t>
  </si>
  <si>
    <t>PPV pro zemní práce</t>
  </si>
  <si>
    <t>-572453484</t>
  </si>
  <si>
    <t>D6</t>
  </si>
  <si>
    <t>Ostatní náklady</t>
  </si>
  <si>
    <t>219000231</t>
  </si>
  <si>
    <t>montážní plošina MP10 do 10m výšky</t>
  </si>
  <si>
    <t>219000104</t>
  </si>
  <si>
    <t>součinnost správce sítě</t>
  </si>
  <si>
    <t>VRN</t>
  </si>
  <si>
    <t>Vedlejší rozpočtové náklady</t>
  </si>
  <si>
    <t>VRN1</t>
  </si>
  <si>
    <t>Průzkumné, geodetické a projektové práce</t>
  </si>
  <si>
    <t>011464000</t>
  </si>
  <si>
    <t>Měření (monitoring) úrovně osvětlení - měření osvětlení vč. zatlumení</t>
  </si>
  <si>
    <t>Kč</t>
  </si>
  <si>
    <t>1024</t>
  </si>
  <si>
    <t>-631859263</t>
  </si>
  <si>
    <t>013254000</t>
  </si>
  <si>
    <t>Dokumentace skutečného provedení stavby</t>
  </si>
  <si>
    <t>-1714364845</t>
  </si>
  <si>
    <t>VRN3</t>
  </si>
  <si>
    <t>Zařízení staveniště</t>
  </si>
  <si>
    <t>030001000</t>
  </si>
  <si>
    <t>308601414</t>
  </si>
  <si>
    <t>VRN4</t>
  </si>
  <si>
    <t>Inženýrská činnost</t>
  </si>
  <si>
    <t>044002000</t>
  </si>
  <si>
    <t>Revize</t>
  </si>
  <si>
    <t>412674329</t>
  </si>
  <si>
    <t>045002000</t>
  </si>
  <si>
    <t>Kompletační a koordinační činnost</t>
  </si>
  <si>
    <t>-21327136</t>
  </si>
  <si>
    <t>04500200R</t>
  </si>
  <si>
    <t>investorská činnost</t>
  </si>
  <si>
    <t>1922180157</t>
  </si>
  <si>
    <t>D.1.4.2 - Přeložka VO Kaufland</t>
  </si>
  <si>
    <t>D1 - Materiál zemní+stavební</t>
  </si>
  <si>
    <t>D3 - Demontáže</t>
  </si>
  <si>
    <t>D4 - Zemní práce</t>
  </si>
  <si>
    <t>D5 - Ostatní náklady</t>
  </si>
  <si>
    <t>000046383</t>
  </si>
  <si>
    <t>výstražná fólie šířka 0,34m</t>
  </si>
  <si>
    <t>000046512</t>
  </si>
  <si>
    <t>roura korugovaná KOPODUR KD09063 pr.63/52mm</t>
  </si>
  <si>
    <t>000046522</t>
  </si>
  <si>
    <t>/roura korugovaná 09063/ spojka 02063</t>
  </si>
  <si>
    <t>000046453</t>
  </si>
  <si>
    <t>stožárové pouzdro plast SP315/1000</t>
  </si>
  <si>
    <t>210202103</t>
  </si>
  <si>
    <t>svítidlo výbojkové venkovní na výložník</t>
  </si>
  <si>
    <t>210204011</t>
  </si>
  <si>
    <t>stožár osvětlovací ocelový do 12m</t>
  </si>
  <si>
    <t>210204105</t>
  </si>
  <si>
    <t>výložník na stožár 2-ramenný do 70kg</t>
  </si>
  <si>
    <t>210204202</t>
  </si>
  <si>
    <t>elektrovýzbroj stožárů pro 2 okruhy</t>
  </si>
  <si>
    <t>1719759107</t>
  </si>
  <si>
    <t>Demontáže</t>
  </si>
  <si>
    <t>210202103.1</t>
  </si>
  <si>
    <t xml:space="preserve">svítidlo výbojkové venkovní na výložník      /dmtž</t>
  </si>
  <si>
    <t>210204011.1</t>
  </si>
  <si>
    <t xml:space="preserve">stožár osvětlovací ocelový do 12m            /dmtž</t>
  </si>
  <si>
    <t>210204202.1</t>
  </si>
  <si>
    <t xml:space="preserve">elektrovýzbroj stožárů pro 2 okruhy          /dmtž</t>
  </si>
  <si>
    <t>460200133</t>
  </si>
  <si>
    <t>výkop kabel.rýhy šířka 35/hloubka 50cm tz.3/ko1.2</t>
  </si>
  <si>
    <t>460490012</t>
  </si>
  <si>
    <t>výstražná fólie šířka nad 30cm</t>
  </si>
  <si>
    <t>460510031</t>
  </si>
  <si>
    <t>kabelový prostup z ohebné roury plast pr.110mm</t>
  </si>
  <si>
    <t>460560133</t>
  </si>
  <si>
    <t>zához kabelové rýhy šířka 35/hloubka 50cm tz.3</t>
  </si>
  <si>
    <t>460620013</t>
  </si>
  <si>
    <t>provizorní úprava terénu třída zeminy 3</t>
  </si>
  <si>
    <t>460100003</t>
  </si>
  <si>
    <t>pouzdrový základ VO mimo trasu kabelu pr.0,3/1,5m</t>
  </si>
  <si>
    <t>1376554145</t>
  </si>
  <si>
    <t>219000103</t>
  </si>
  <si>
    <t>dozory správce sítě</t>
  </si>
  <si>
    <t>219000221</t>
  </si>
  <si>
    <t>autojeřáb AD080 do výšky 12m a hmotnosti 8t</t>
  </si>
  <si>
    <t>012002000</t>
  </si>
  <si>
    <t>Geodetické práce - zaměření</t>
  </si>
  <si>
    <t>-1272036103</t>
  </si>
  <si>
    <t>1132964084</t>
  </si>
  <si>
    <t>483926622</t>
  </si>
  <si>
    <t>1171414527</t>
  </si>
  <si>
    <t>1803617310</t>
  </si>
  <si>
    <t>VRN-D - Vedlejší rozpočtové náklady - dotovaná část</t>
  </si>
  <si>
    <t xml:space="preserve">    VRN2 - Příprava staveniště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</si>
  <si>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</si>
  <si>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</si>
  <si>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</si>
  <si>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VRND - Podmínky poskytovatele dotačního titulu – billboard a pamětní deska</t>
  </si>
  <si>
    <t>Geodetické práce</t>
  </si>
  <si>
    <t>469108218</t>
  </si>
  <si>
    <t>012103001</t>
  </si>
  <si>
    <t>Vytýčení sítí</t>
  </si>
  <si>
    <t>-1143246419</t>
  </si>
  <si>
    <t>-308478479</t>
  </si>
  <si>
    <t>VRN2</t>
  </si>
  <si>
    <t>Příprava staveniště</t>
  </si>
  <si>
    <t>021103001</t>
  </si>
  <si>
    <t>Úprava zachované vzrostlé zeleně arboristou</t>
  </si>
  <si>
    <t>-1607088560</t>
  </si>
  <si>
    <t>"předpoklad 10 kusů" 1</t>
  </si>
  <si>
    <t>-1234073553</t>
  </si>
  <si>
    <t>034103000</t>
  </si>
  <si>
    <t>Oplocení staveniště</t>
  </si>
  <si>
    <t>1035464561</t>
  </si>
  <si>
    <t>"ochranné oplocení výšky 1,50 m v délce 380 bm" 1</t>
  </si>
  <si>
    <t>040001000</t>
  </si>
  <si>
    <t>1523726730</t>
  </si>
  <si>
    <t>"hutnící a jiné zkoušky, revize, apod..." 1</t>
  </si>
  <si>
    <t>-2012869703</t>
  </si>
  <si>
    <t>1718621229</t>
  </si>
  <si>
    <t>VRN5</t>
  </si>
  <si>
    <t>Finanční náklady</t>
  </si>
  <si>
    <t>053002000</t>
  </si>
  <si>
    <t>Poplatky za zábory</t>
  </si>
  <si>
    <t>-772368336</t>
  </si>
  <si>
    <t>"zábory pro ZS" 1</t>
  </si>
  <si>
    <t>05900200R</t>
  </si>
  <si>
    <t xml:space="preserve">Poplatek za vytřídění výkopku 17 05 04 na skládce pro zpětné použití </t>
  </si>
  <si>
    <t>-1616700618</t>
  </si>
  <si>
    <t>dle požadavku IROP</t>
  </si>
  <si>
    <t xml:space="preserve">"uložení  výkopku stavební část" 2884,682</t>
  </si>
  <si>
    <t xml:space="preserve">"uložení  výkopku elektro část" (4,58+8*0,35*0,5)*1,85</t>
  </si>
  <si>
    <t>"zpětný zásyp elektro část" (8*0,35*0,5)*1,85</t>
  </si>
  <si>
    <t>2884,682+11,063</t>
  </si>
  <si>
    <t>"vytřídění 70%" 2895,745*0,7-2,59</t>
  </si>
  <si>
    <t>VRN6</t>
  </si>
  <si>
    <t>Územní vlivy</t>
  </si>
  <si>
    <t>060001000</t>
  </si>
  <si>
    <t>322920534</t>
  </si>
  <si>
    <t>"ztížený přístup podél koryta řeky" 1</t>
  </si>
  <si>
    <t>VRN7</t>
  </si>
  <si>
    <t>Provozní vlivy</t>
  </si>
  <si>
    <t>07210301R</t>
  </si>
  <si>
    <t>Zajištění DIO a DIR</t>
  </si>
  <si>
    <t>-1961756803</t>
  </si>
  <si>
    <t>VRND</t>
  </si>
  <si>
    <t>Podmínky poskytovatele dotačního titulu – billboard a pamětní deska</t>
  </si>
  <si>
    <t>03450300R</t>
  </si>
  <si>
    <t>Billboard umístěný na viditelném místě v průběhu celé stavby, vizualizace dle manuálu, materiál odolný klimatickým a povětrnostním podmínkám (např. plachta), velikost: 5100 x 2400 mm (na šířku) - včetně nosné konstrukce</t>
  </si>
  <si>
    <t>-1586694959</t>
  </si>
  <si>
    <t>03450301R</t>
  </si>
  <si>
    <t>Pamětní deska umístěna po zrealizování na místě určené investorem, vizualizace dle manuálu, materiál odolný klimatickým a povětrnostním podmínkám, pevný materiál odolný vandalismu, velikost: 400 x 300 mm (na šířku)</t>
  </si>
  <si>
    <t>903284041</t>
  </si>
  <si>
    <t>N - Nedotovaná část</t>
  </si>
  <si>
    <t>D.1.9 - Ostatní stavební objekty</t>
  </si>
  <si>
    <t>Zemní práce, podsyp a obsyp potrubí/chrániček nejsou předmětem tohoto stavebního objektu, jsou ve společné položce v části dopravního řešení. Pro materiály vykazované na bm se počítá se ztratným 3%. Specifikaci předizolovaného potrubí a kabelů je nutné před zahájením stavby konzultovat s projektanty/TDI.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</si>
  <si>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</si>
  <si>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</si>
  <si>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</si>
  <si>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</si>
  <si>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</si>
  <si>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</si>
  <si>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D19-01</t>
  </si>
  <si>
    <t>Flexibilní tlakové potrubí pro teplou vodu, HDPE předizolované, PN 10, d160, vnější ø280 mm.</t>
  </si>
  <si>
    <t>512</t>
  </si>
  <si>
    <t>1800123967</t>
  </si>
  <si>
    <t>D19-02</t>
  </si>
  <si>
    <t>Kabelová chránička plastová korugovaná, pružná, ø160</t>
  </si>
  <si>
    <t>390398348</t>
  </si>
  <si>
    <t>D19-03</t>
  </si>
  <si>
    <t>Kabelová chránička plastová korugovaná, pružná, ø63</t>
  </si>
  <si>
    <t>-723763505</t>
  </si>
  <si>
    <t>D19-04</t>
  </si>
  <si>
    <t>Silový VN kabel pro uložení do země, N2XSEY 6/10 kV 3x240/25</t>
  </si>
  <si>
    <t>-1266927956</t>
  </si>
  <si>
    <t>D19-05</t>
  </si>
  <si>
    <t>Optický kabel 4žilový Nízká hořlavost bez halogenů</t>
  </si>
  <si>
    <t>1783859635</t>
  </si>
  <si>
    <t>D19-06</t>
  </si>
  <si>
    <t>Dočasná záslepka potrubí d160</t>
  </si>
  <si>
    <t>1908047050</t>
  </si>
  <si>
    <t>D19-07</t>
  </si>
  <si>
    <t>Smršťovací kabelová koncovka pro VN kabel</t>
  </si>
  <si>
    <t>1674198792</t>
  </si>
  <si>
    <t>D19-08</t>
  </si>
  <si>
    <t>Výstražná folie</t>
  </si>
  <si>
    <t>-1849685799</t>
  </si>
  <si>
    <t>D19-09</t>
  </si>
  <si>
    <t>Tlaková zkouška potrubí</t>
  </si>
  <si>
    <t>soubor</t>
  </si>
  <si>
    <t>1074235826</t>
  </si>
  <si>
    <t>VRN-N - Vedlejší rozpočtové náklady - nedotovaná část</t>
  </si>
  <si>
    <t>010001000</t>
  </si>
  <si>
    <t>-1772941449</t>
  </si>
  <si>
    <t>-117315575</t>
  </si>
  <si>
    <t>1892329052</t>
  </si>
  <si>
    <t>"hutnící a jiné zkoušky, revize, havarijní a povodňový plán, atd.." 1</t>
  </si>
  <si>
    <t>-1500111096</t>
  </si>
  <si>
    <t>-2130952809</t>
  </si>
  <si>
    <t>SEZNAM FIGUR</t>
  </si>
  <si>
    <t>Výměra</t>
  </si>
  <si>
    <t xml:space="preserve"> D/ D.1.1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</si>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</sst>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24</v>
      </c>
      <c r="AK11" s="28" t="s">
        <v>25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26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19</v>
      </c>
      <c r="AK14" s="28" t="s">
        <v>25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27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28</v>
      </c>
      <c r="AK17" s="28" t="s">
        <v>25</v>
      </c>
      <c r="AN17" s="25" t="s">
        <v>1</v>
      </c>
      <c r="AR17" s="21"/>
      <c r="BS17" s="18" t="s">
        <v>29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30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31</v>
      </c>
      <c r="AK20" s="28" t="s">
        <v>25</v>
      </c>
      <c r="AN20" s="25" t="s">
        <v>1</v>
      </c>
      <c r="AR20" s="21"/>
      <c r="BS20" s="18" t="s">
        <v>29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32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24212589.48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24212589.48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5084643.79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44" t="s">
        <v>45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29297233.27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48</v>
      </c>
      <c r="AI60" s="34"/>
      <c r="AJ60" s="34"/>
      <c r="AK60" s="34"/>
      <c r="AL60" s="34"/>
      <c r="AM60" s="50" t="s">
        <v>49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51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48</v>
      </c>
      <c r="AI75" s="34"/>
      <c r="AJ75" s="34"/>
      <c r="AK75" s="34"/>
      <c r="AL75" s="34"/>
      <c r="AM75" s="50" t="s">
        <v>49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22-88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Propojení Labské a Ploučnické cyklostezky, Děčín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15. 11. 2022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Statutární město Děčín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27</v>
      </c>
      <c r="AJ89" s="31"/>
      <c r="AK89" s="31"/>
      <c r="AL89" s="31"/>
      <c r="AM89" s="62" t="str">
        <f>IF(E17="","",E17)</f>
        <v>Ing. Vladimír Polda</v>
      </c>
      <c r="AN89" s="4"/>
      <c r="AO89" s="4"/>
      <c r="AP89" s="4"/>
      <c r="AQ89" s="31"/>
      <c r="AR89" s="32"/>
      <c r="AS89" s="63" t="s">
        <v>53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30</v>
      </c>
      <c r="AJ90" s="31"/>
      <c r="AK90" s="31"/>
      <c r="AL90" s="31"/>
      <c r="AM90" s="62" t="str">
        <f>IF(E20="","",E20)</f>
        <v>Ing. Jan Duben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54</v>
      </c>
      <c r="D92" s="72"/>
      <c r="E92" s="72"/>
      <c r="F92" s="72"/>
      <c r="G92" s="72"/>
      <c r="H92" s="73"/>
      <c r="I92" s="74" t="s">
        <v>55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56</v>
      </c>
      <c r="AH92" s="72"/>
      <c r="AI92" s="72"/>
      <c r="AJ92" s="72"/>
      <c r="AK92" s="72"/>
      <c r="AL92" s="72"/>
      <c r="AM92" s="72"/>
      <c r="AN92" s="74" t="s">
        <v>57</v>
      </c>
      <c r="AO92" s="72"/>
      <c r="AP92" s="76"/>
      <c r="AQ92" s="77" t="s">
        <v>58</v>
      </c>
      <c r="AR92" s="32"/>
      <c r="AS92" s="78" t="s">
        <v>59</v>
      </c>
      <c r="AT92" s="79" t="s">
        <v>60</v>
      </c>
      <c r="AU92" s="79" t="s">
        <v>61</v>
      </c>
      <c r="AV92" s="79" t="s">
        <v>62</v>
      </c>
      <c r="AW92" s="79" t="s">
        <v>63</v>
      </c>
      <c r="AX92" s="79" t="s">
        <v>64</v>
      </c>
      <c r="AY92" s="79" t="s">
        <v>65</v>
      </c>
      <c r="AZ92" s="79" t="s">
        <v>66</v>
      </c>
      <c r="BA92" s="79" t="s">
        <v>67</v>
      </c>
      <c r="BB92" s="79" t="s">
        <v>68</v>
      </c>
      <c r="BC92" s="79" t="s">
        <v>69</v>
      </c>
      <c r="BD92" s="80" t="s">
        <v>70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71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ROUND(AG95+AG103,2)</f>
        <v>24212589.48</v>
      </c>
      <c r="AH94" s="87"/>
      <c r="AI94" s="87"/>
      <c r="AJ94" s="87"/>
      <c r="AK94" s="87"/>
      <c r="AL94" s="87"/>
      <c r="AM94" s="87"/>
      <c r="AN94" s="88">
        <f>SUM(AG94,AT94)</f>
        <v>29297233.27</v>
      </c>
      <c r="AO94" s="88"/>
      <c r="AP94" s="88"/>
      <c r="AQ94" s="89" t="s">
        <v>1</v>
      </c>
      <c r="AR94" s="84"/>
      <c r="AS94" s="90">
        <f>ROUND(AS95+AS103,2)</f>
        <v>0</v>
      </c>
      <c r="AT94" s="91">
        <f>ROUND(SUM(AV94:AW94),2)</f>
        <v>5084643.79</v>
      </c>
      <c r="AU94" s="92">
        <f>ROUND(AU95+AU103,5)</f>
        <v>11240.2682</v>
      </c>
      <c r="AV94" s="91">
        <f>ROUND(AZ94*L29,2)</f>
        <v>5084643.79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ROUND(AZ95+AZ103,2)</f>
        <v>24212589.48</v>
      </c>
      <c r="BA94" s="91">
        <f>ROUND(BA95+BA103,2)</f>
        <v>0</v>
      </c>
      <c r="BB94" s="91">
        <f>ROUND(BB95+BB103,2)</f>
        <v>0</v>
      </c>
      <c r="BC94" s="91">
        <f>ROUND(BC95+BC103,2)</f>
        <v>0</v>
      </c>
      <c r="BD94" s="93">
        <f>ROUND(BD95+BD103,2)</f>
        <v>0</v>
      </c>
      <c r="BE94" s="6"/>
      <c r="BS94" s="94" t="s">
        <v>72</v>
      </c>
      <c r="BT94" s="94" t="s">
        <v>73</v>
      </c>
      <c r="BU94" s="95" t="s">
        <v>74</v>
      </c>
      <c r="BV94" s="94" t="s">
        <v>75</v>
      </c>
      <c r="BW94" s="94" t="s">
        <v>4</v>
      </c>
      <c r="BX94" s="94" t="s">
        <v>76</v>
      </c>
      <c r="CL94" s="94" t="s">
        <v>1</v>
      </c>
    </row>
    <row r="95" s="7" customFormat="1" ht="16.5" customHeight="1">
      <c r="A95" s="7"/>
      <c r="B95" s="96"/>
      <c r="C95" s="97"/>
      <c r="D95" s="98" t="s">
        <v>72</v>
      </c>
      <c r="E95" s="98"/>
      <c r="F95" s="98"/>
      <c r="G95" s="98"/>
      <c r="H95" s="98"/>
      <c r="I95" s="99"/>
      <c r="J95" s="98" t="s">
        <v>77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ROUND(AG96+SUM(AG97:AG99)+AG102,2)</f>
        <v>18786600.48</v>
      </c>
      <c r="AH95" s="99"/>
      <c r="AI95" s="99"/>
      <c r="AJ95" s="99"/>
      <c r="AK95" s="99"/>
      <c r="AL95" s="99"/>
      <c r="AM95" s="99"/>
      <c r="AN95" s="101">
        <f>SUM(AG95,AT95)</f>
        <v>22731786.580000002</v>
      </c>
      <c r="AO95" s="99"/>
      <c r="AP95" s="99"/>
      <c r="AQ95" s="102" t="s">
        <v>78</v>
      </c>
      <c r="AR95" s="96"/>
      <c r="AS95" s="103">
        <f>ROUND(AS96+SUM(AS97:AS99)+AS102,2)</f>
        <v>0</v>
      </c>
      <c r="AT95" s="104">
        <f>ROUND(SUM(AV95:AW95),2)</f>
        <v>3945186.1000000001</v>
      </c>
      <c r="AU95" s="105">
        <f>ROUND(AU96+SUM(AU97:AU99)+AU102,5)</f>
        <v>11240.2682</v>
      </c>
      <c r="AV95" s="104">
        <f>ROUND(AZ95*L29,2)</f>
        <v>3945186.1000000001</v>
      </c>
      <c r="AW95" s="104">
        <f>ROUND(BA95*L30,2)</f>
        <v>0</v>
      </c>
      <c r="AX95" s="104">
        <f>ROUND(BB95*L29,2)</f>
        <v>0</v>
      </c>
      <c r="AY95" s="104">
        <f>ROUND(BC95*L30,2)</f>
        <v>0</v>
      </c>
      <c r="AZ95" s="104">
        <f>ROUND(AZ96+SUM(AZ97:AZ99)+AZ102,2)</f>
        <v>18786600.48</v>
      </c>
      <c r="BA95" s="104">
        <f>ROUND(BA96+SUM(BA97:BA99)+BA102,2)</f>
        <v>0</v>
      </c>
      <c r="BB95" s="104">
        <f>ROUND(BB96+SUM(BB97:BB99)+BB102,2)</f>
        <v>0</v>
      </c>
      <c r="BC95" s="104">
        <f>ROUND(BC96+SUM(BC97:BC99)+BC102,2)</f>
        <v>0</v>
      </c>
      <c r="BD95" s="106">
        <f>ROUND(BD96+SUM(BD97:BD99)+BD102,2)</f>
        <v>0</v>
      </c>
      <c r="BE95" s="7"/>
      <c r="BS95" s="107" t="s">
        <v>72</v>
      </c>
      <c r="BT95" s="107" t="s">
        <v>79</v>
      </c>
      <c r="BU95" s="107" t="s">
        <v>74</v>
      </c>
      <c r="BV95" s="107" t="s">
        <v>75</v>
      </c>
      <c r="BW95" s="107" t="s">
        <v>80</v>
      </c>
      <c r="BX95" s="107" t="s">
        <v>4</v>
      </c>
      <c r="CL95" s="107" t="s">
        <v>1</v>
      </c>
      <c r="CM95" s="107" t="s">
        <v>81</v>
      </c>
    </row>
    <row r="96" s="4" customFormat="1" ht="16.5" customHeight="1">
      <c r="A96" s="108" t="s">
        <v>82</v>
      </c>
      <c r="B96" s="56"/>
      <c r="C96" s="10"/>
      <c r="D96" s="10"/>
      <c r="E96" s="109" t="s">
        <v>83</v>
      </c>
      <c r="F96" s="109"/>
      <c r="G96" s="109"/>
      <c r="H96" s="109"/>
      <c r="I96" s="109"/>
      <c r="J96" s="10"/>
      <c r="K96" s="109" t="s">
        <v>84</v>
      </c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0">
        <f>'D.1.1 - Objekty pozemních...'!J32</f>
        <v>7533936.6200000001</v>
      </c>
      <c r="AH96" s="10"/>
      <c r="AI96" s="10"/>
      <c r="AJ96" s="10"/>
      <c r="AK96" s="10"/>
      <c r="AL96" s="10"/>
      <c r="AM96" s="10"/>
      <c r="AN96" s="110">
        <f>SUM(AG96,AT96)</f>
        <v>9116063.3100000005</v>
      </c>
      <c r="AO96" s="10"/>
      <c r="AP96" s="10"/>
      <c r="AQ96" s="111" t="s">
        <v>85</v>
      </c>
      <c r="AR96" s="56"/>
      <c r="AS96" s="112">
        <v>0</v>
      </c>
      <c r="AT96" s="113">
        <f>ROUND(SUM(AV96:AW96),2)</f>
        <v>1582126.6899999999</v>
      </c>
      <c r="AU96" s="114">
        <f>'D.1.1 - Objekty pozemních...'!P133</f>
        <v>5165.5262799999991</v>
      </c>
      <c r="AV96" s="113">
        <f>'D.1.1 - Objekty pozemních...'!J35</f>
        <v>1582126.6899999999</v>
      </c>
      <c r="AW96" s="113">
        <f>'D.1.1 - Objekty pozemních...'!J36</f>
        <v>0</v>
      </c>
      <c r="AX96" s="113">
        <f>'D.1.1 - Objekty pozemních...'!J37</f>
        <v>0</v>
      </c>
      <c r="AY96" s="113">
        <f>'D.1.1 - Objekty pozemních...'!J38</f>
        <v>0</v>
      </c>
      <c r="AZ96" s="113">
        <f>'D.1.1 - Objekty pozemních...'!F35</f>
        <v>7533936.6200000001</v>
      </c>
      <c r="BA96" s="113">
        <f>'D.1.1 - Objekty pozemních...'!F36</f>
        <v>0</v>
      </c>
      <c r="BB96" s="113">
        <f>'D.1.1 - Objekty pozemních...'!F37</f>
        <v>0</v>
      </c>
      <c r="BC96" s="113">
        <f>'D.1.1 - Objekty pozemních...'!F38</f>
        <v>0</v>
      </c>
      <c r="BD96" s="115">
        <f>'D.1.1 - Objekty pozemních...'!F39</f>
        <v>0</v>
      </c>
      <c r="BE96" s="4"/>
      <c r="BT96" s="25" t="s">
        <v>81</v>
      </c>
      <c r="BV96" s="25" t="s">
        <v>75</v>
      </c>
      <c r="BW96" s="25" t="s">
        <v>86</v>
      </c>
      <c r="BX96" s="25" t="s">
        <v>80</v>
      </c>
      <c r="CL96" s="25" t="s">
        <v>1</v>
      </c>
    </row>
    <row r="97" s="4" customFormat="1" ht="16.5" customHeight="1">
      <c r="A97" s="108" t="s">
        <v>82</v>
      </c>
      <c r="B97" s="56"/>
      <c r="C97" s="10"/>
      <c r="D97" s="10"/>
      <c r="E97" s="109" t="s">
        <v>87</v>
      </c>
      <c r="F97" s="109"/>
      <c r="G97" s="109"/>
      <c r="H97" s="109"/>
      <c r="I97" s="109"/>
      <c r="J97" s="10"/>
      <c r="K97" s="109" t="s">
        <v>88</v>
      </c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10">
        <f>'D.1.2 - Mostní objekty a zdi'!J32</f>
        <v>7231105.3200000003</v>
      </c>
      <c r="AH97" s="10"/>
      <c r="AI97" s="10"/>
      <c r="AJ97" s="10"/>
      <c r="AK97" s="10"/>
      <c r="AL97" s="10"/>
      <c r="AM97" s="10"/>
      <c r="AN97" s="110">
        <f>SUM(AG97,AT97)</f>
        <v>8749637.4400000013</v>
      </c>
      <c r="AO97" s="10"/>
      <c r="AP97" s="10"/>
      <c r="AQ97" s="111" t="s">
        <v>85</v>
      </c>
      <c r="AR97" s="56"/>
      <c r="AS97" s="112">
        <v>0</v>
      </c>
      <c r="AT97" s="113">
        <f>ROUND(SUM(AV97:AW97),2)</f>
        <v>1518532.1200000001</v>
      </c>
      <c r="AU97" s="114">
        <f>'D.1.2 - Mostní objekty a zdi'!P127</f>
        <v>5236.812108000001</v>
      </c>
      <c r="AV97" s="113">
        <f>'D.1.2 - Mostní objekty a zdi'!J35</f>
        <v>1518532.1200000001</v>
      </c>
      <c r="AW97" s="113">
        <f>'D.1.2 - Mostní objekty a zdi'!J36</f>
        <v>0</v>
      </c>
      <c r="AX97" s="113">
        <f>'D.1.2 - Mostní objekty a zdi'!J37</f>
        <v>0</v>
      </c>
      <c r="AY97" s="113">
        <f>'D.1.2 - Mostní objekty a zdi'!J38</f>
        <v>0</v>
      </c>
      <c r="AZ97" s="113">
        <f>'D.1.2 - Mostní objekty a zdi'!F35</f>
        <v>7231105.3200000003</v>
      </c>
      <c r="BA97" s="113">
        <f>'D.1.2 - Mostní objekty a zdi'!F36</f>
        <v>0</v>
      </c>
      <c r="BB97" s="113">
        <f>'D.1.2 - Mostní objekty a zdi'!F37</f>
        <v>0</v>
      </c>
      <c r="BC97" s="113">
        <f>'D.1.2 - Mostní objekty a zdi'!F38</f>
        <v>0</v>
      </c>
      <c r="BD97" s="115">
        <f>'D.1.2 - Mostní objekty a zdi'!F39</f>
        <v>0</v>
      </c>
      <c r="BE97" s="4"/>
      <c r="BT97" s="25" t="s">
        <v>81</v>
      </c>
      <c r="BV97" s="25" t="s">
        <v>75</v>
      </c>
      <c r="BW97" s="25" t="s">
        <v>89</v>
      </c>
      <c r="BX97" s="25" t="s">
        <v>80</v>
      </c>
      <c r="CL97" s="25" t="s">
        <v>1</v>
      </c>
    </row>
    <row r="98" s="4" customFormat="1" ht="16.5" customHeight="1">
      <c r="A98" s="108" t="s">
        <v>82</v>
      </c>
      <c r="B98" s="56"/>
      <c r="C98" s="10"/>
      <c r="D98" s="10"/>
      <c r="E98" s="109" t="s">
        <v>90</v>
      </c>
      <c r="F98" s="109"/>
      <c r="G98" s="109"/>
      <c r="H98" s="109"/>
      <c r="I98" s="109"/>
      <c r="J98" s="10"/>
      <c r="K98" s="109" t="s">
        <v>91</v>
      </c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10">
        <f>'D.1.3 - Odvodnění pozemní...'!J32</f>
        <v>842070.17000000004</v>
      </c>
      <c r="AH98" s="10"/>
      <c r="AI98" s="10"/>
      <c r="AJ98" s="10"/>
      <c r="AK98" s="10"/>
      <c r="AL98" s="10"/>
      <c r="AM98" s="10"/>
      <c r="AN98" s="110">
        <f>SUM(AG98,AT98)</f>
        <v>1018904.91</v>
      </c>
      <c r="AO98" s="10"/>
      <c r="AP98" s="10"/>
      <c r="AQ98" s="111" t="s">
        <v>85</v>
      </c>
      <c r="AR98" s="56"/>
      <c r="AS98" s="112">
        <v>0</v>
      </c>
      <c r="AT98" s="113">
        <f>ROUND(SUM(AV98:AW98),2)</f>
        <v>176834.73999999999</v>
      </c>
      <c r="AU98" s="114">
        <f>'D.1.3 - Odvodnění pozemní...'!P126</f>
        <v>837.92980800000009</v>
      </c>
      <c r="AV98" s="113">
        <f>'D.1.3 - Odvodnění pozemní...'!J35</f>
        <v>176834.73999999999</v>
      </c>
      <c r="AW98" s="113">
        <f>'D.1.3 - Odvodnění pozemní...'!J36</f>
        <v>0</v>
      </c>
      <c r="AX98" s="113">
        <f>'D.1.3 - Odvodnění pozemní...'!J37</f>
        <v>0</v>
      </c>
      <c r="AY98" s="113">
        <f>'D.1.3 - Odvodnění pozemní...'!J38</f>
        <v>0</v>
      </c>
      <c r="AZ98" s="113">
        <f>'D.1.3 - Odvodnění pozemní...'!F35</f>
        <v>842070.17000000004</v>
      </c>
      <c r="BA98" s="113">
        <f>'D.1.3 - Odvodnění pozemní...'!F36</f>
        <v>0</v>
      </c>
      <c r="BB98" s="113">
        <f>'D.1.3 - Odvodnění pozemní...'!F37</f>
        <v>0</v>
      </c>
      <c r="BC98" s="113">
        <f>'D.1.3 - Odvodnění pozemní...'!F38</f>
        <v>0</v>
      </c>
      <c r="BD98" s="115">
        <f>'D.1.3 - Odvodnění pozemní...'!F39</f>
        <v>0</v>
      </c>
      <c r="BE98" s="4"/>
      <c r="BT98" s="25" t="s">
        <v>81</v>
      </c>
      <c r="BV98" s="25" t="s">
        <v>75</v>
      </c>
      <c r="BW98" s="25" t="s">
        <v>92</v>
      </c>
      <c r="BX98" s="25" t="s">
        <v>80</v>
      </c>
      <c r="CL98" s="25" t="s">
        <v>1</v>
      </c>
    </row>
    <row r="99" s="4" customFormat="1" ht="16.5" customHeight="1">
      <c r="A99" s="4"/>
      <c r="B99" s="56"/>
      <c r="C99" s="10"/>
      <c r="D99" s="10"/>
      <c r="E99" s="109" t="s">
        <v>93</v>
      </c>
      <c r="F99" s="109"/>
      <c r="G99" s="109"/>
      <c r="H99" s="109"/>
      <c r="I99" s="109"/>
      <c r="J99" s="10"/>
      <c r="K99" s="109" t="s">
        <v>94</v>
      </c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16">
        <f>ROUND(SUM(AG100:AG101),2)</f>
        <v>822045.17000000004</v>
      </c>
      <c r="AH99" s="10"/>
      <c r="AI99" s="10"/>
      <c r="AJ99" s="10"/>
      <c r="AK99" s="10"/>
      <c r="AL99" s="10"/>
      <c r="AM99" s="10"/>
      <c r="AN99" s="110">
        <f>SUM(AG99,AT99)</f>
        <v>994674.66000000003</v>
      </c>
      <c r="AO99" s="10"/>
      <c r="AP99" s="10"/>
      <c r="AQ99" s="111" t="s">
        <v>85</v>
      </c>
      <c r="AR99" s="56"/>
      <c r="AS99" s="112">
        <f>ROUND(SUM(AS100:AS101),2)</f>
        <v>0</v>
      </c>
      <c r="AT99" s="113">
        <f>ROUND(SUM(AV99:AW99),2)</f>
        <v>172629.48999999999</v>
      </c>
      <c r="AU99" s="114">
        <f>ROUND(SUM(AU100:AU101),5)</f>
        <v>0</v>
      </c>
      <c r="AV99" s="113">
        <f>ROUND(AZ99*L29,2)</f>
        <v>172629.48999999999</v>
      </c>
      <c r="AW99" s="113">
        <f>ROUND(BA99*L30,2)</f>
        <v>0</v>
      </c>
      <c r="AX99" s="113">
        <f>ROUND(BB99*L29,2)</f>
        <v>0</v>
      </c>
      <c r="AY99" s="113">
        <f>ROUND(BC99*L30,2)</f>
        <v>0</v>
      </c>
      <c r="AZ99" s="113">
        <f>ROUND(SUM(AZ100:AZ101),2)</f>
        <v>822045.17000000004</v>
      </c>
      <c r="BA99" s="113">
        <f>ROUND(SUM(BA100:BA101),2)</f>
        <v>0</v>
      </c>
      <c r="BB99" s="113">
        <f>ROUND(SUM(BB100:BB101),2)</f>
        <v>0</v>
      </c>
      <c r="BC99" s="113">
        <f>ROUND(SUM(BC100:BC101),2)</f>
        <v>0</v>
      </c>
      <c r="BD99" s="115">
        <f>ROUND(SUM(BD100:BD101),2)</f>
        <v>0</v>
      </c>
      <c r="BE99" s="4"/>
      <c r="BS99" s="25" t="s">
        <v>72</v>
      </c>
      <c r="BT99" s="25" t="s">
        <v>81</v>
      </c>
      <c r="BU99" s="25" t="s">
        <v>74</v>
      </c>
      <c r="BV99" s="25" t="s">
        <v>75</v>
      </c>
      <c r="BW99" s="25" t="s">
        <v>95</v>
      </c>
      <c r="BX99" s="25" t="s">
        <v>80</v>
      </c>
      <c r="CL99" s="25" t="s">
        <v>1</v>
      </c>
    </row>
    <row r="100" s="4" customFormat="1" ht="16.5" customHeight="1">
      <c r="A100" s="108" t="s">
        <v>82</v>
      </c>
      <c r="B100" s="56"/>
      <c r="C100" s="10"/>
      <c r="D100" s="10"/>
      <c r="E100" s="10"/>
      <c r="F100" s="109" t="s">
        <v>96</v>
      </c>
      <c r="G100" s="109"/>
      <c r="H100" s="109"/>
      <c r="I100" s="109"/>
      <c r="J100" s="109"/>
      <c r="K100" s="10"/>
      <c r="L100" s="109" t="s">
        <v>97</v>
      </c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10">
        <f>'D.1.4.1 - VO cyklostezka ...'!J34</f>
        <v>792353.71999999997</v>
      </c>
      <c r="AH100" s="10"/>
      <c r="AI100" s="10"/>
      <c r="AJ100" s="10"/>
      <c r="AK100" s="10"/>
      <c r="AL100" s="10"/>
      <c r="AM100" s="10"/>
      <c r="AN100" s="110">
        <f>SUM(AG100,AT100)</f>
        <v>958748</v>
      </c>
      <c r="AO100" s="10"/>
      <c r="AP100" s="10"/>
      <c r="AQ100" s="111" t="s">
        <v>85</v>
      </c>
      <c r="AR100" s="56"/>
      <c r="AS100" s="112">
        <v>0</v>
      </c>
      <c r="AT100" s="113">
        <f>ROUND(SUM(AV100:AW100),2)</f>
        <v>166394.28</v>
      </c>
      <c r="AU100" s="114">
        <f>'D.1.4.1 - VO cyklostezka ...'!P134</f>
        <v>0</v>
      </c>
      <c r="AV100" s="113">
        <f>'D.1.4.1 - VO cyklostezka ...'!J37</f>
        <v>166394.28</v>
      </c>
      <c r="AW100" s="113">
        <f>'D.1.4.1 - VO cyklostezka ...'!J38</f>
        <v>0</v>
      </c>
      <c r="AX100" s="113">
        <f>'D.1.4.1 - VO cyklostezka ...'!J39</f>
        <v>0</v>
      </c>
      <c r="AY100" s="113">
        <f>'D.1.4.1 - VO cyklostezka ...'!J40</f>
        <v>0</v>
      </c>
      <c r="AZ100" s="113">
        <f>'D.1.4.1 - VO cyklostezka ...'!F37</f>
        <v>792353.71999999997</v>
      </c>
      <c r="BA100" s="113">
        <f>'D.1.4.1 - VO cyklostezka ...'!F38</f>
        <v>0</v>
      </c>
      <c r="BB100" s="113">
        <f>'D.1.4.1 - VO cyklostezka ...'!F39</f>
        <v>0</v>
      </c>
      <c r="BC100" s="113">
        <f>'D.1.4.1 - VO cyklostezka ...'!F40</f>
        <v>0</v>
      </c>
      <c r="BD100" s="115">
        <f>'D.1.4.1 - VO cyklostezka ...'!F41</f>
        <v>0</v>
      </c>
      <c r="BE100" s="4"/>
      <c r="BT100" s="25" t="s">
        <v>98</v>
      </c>
      <c r="BV100" s="25" t="s">
        <v>75</v>
      </c>
      <c r="BW100" s="25" t="s">
        <v>99</v>
      </c>
      <c r="BX100" s="25" t="s">
        <v>95</v>
      </c>
      <c r="CL100" s="25" t="s">
        <v>1</v>
      </c>
    </row>
    <row r="101" s="4" customFormat="1" ht="16.5" customHeight="1">
      <c r="A101" s="108" t="s">
        <v>82</v>
      </c>
      <c r="B101" s="56"/>
      <c r="C101" s="10"/>
      <c r="D101" s="10"/>
      <c r="E101" s="10"/>
      <c r="F101" s="109" t="s">
        <v>100</v>
      </c>
      <c r="G101" s="109"/>
      <c r="H101" s="109"/>
      <c r="I101" s="109"/>
      <c r="J101" s="109"/>
      <c r="K101" s="10"/>
      <c r="L101" s="109" t="s">
        <v>101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10">
        <f>'D.1.4.2 - Přeložka VO Kau...'!J34</f>
        <v>29691.450000000001</v>
      </c>
      <c r="AH101" s="10"/>
      <c r="AI101" s="10"/>
      <c r="AJ101" s="10"/>
      <c r="AK101" s="10"/>
      <c r="AL101" s="10"/>
      <c r="AM101" s="10"/>
      <c r="AN101" s="110">
        <f>SUM(AG101,AT101)</f>
        <v>35926.650000000001</v>
      </c>
      <c r="AO101" s="10"/>
      <c r="AP101" s="10"/>
      <c r="AQ101" s="111" t="s">
        <v>85</v>
      </c>
      <c r="AR101" s="56"/>
      <c r="AS101" s="112">
        <v>0</v>
      </c>
      <c r="AT101" s="113">
        <f>ROUND(SUM(AV101:AW101),2)</f>
        <v>6235.1999999999998</v>
      </c>
      <c r="AU101" s="114">
        <f>'D.1.4.2 - Přeložka VO Kau...'!P133</f>
        <v>0</v>
      </c>
      <c r="AV101" s="113">
        <f>'D.1.4.2 - Přeložka VO Kau...'!J37</f>
        <v>6235.1999999999998</v>
      </c>
      <c r="AW101" s="113">
        <f>'D.1.4.2 - Přeložka VO Kau...'!J38</f>
        <v>0</v>
      </c>
      <c r="AX101" s="113">
        <f>'D.1.4.2 - Přeložka VO Kau...'!J39</f>
        <v>0</v>
      </c>
      <c r="AY101" s="113">
        <f>'D.1.4.2 - Přeložka VO Kau...'!J40</f>
        <v>0</v>
      </c>
      <c r="AZ101" s="113">
        <f>'D.1.4.2 - Přeložka VO Kau...'!F37</f>
        <v>29691.450000000001</v>
      </c>
      <c r="BA101" s="113">
        <f>'D.1.4.2 - Přeložka VO Kau...'!F38</f>
        <v>0</v>
      </c>
      <c r="BB101" s="113">
        <f>'D.1.4.2 - Přeložka VO Kau...'!F39</f>
        <v>0</v>
      </c>
      <c r="BC101" s="113">
        <f>'D.1.4.2 - Přeložka VO Kau...'!F40</f>
        <v>0</v>
      </c>
      <c r="BD101" s="115">
        <f>'D.1.4.2 - Přeložka VO Kau...'!F41</f>
        <v>0</v>
      </c>
      <c r="BE101" s="4"/>
      <c r="BT101" s="25" t="s">
        <v>98</v>
      </c>
      <c r="BV101" s="25" t="s">
        <v>75</v>
      </c>
      <c r="BW101" s="25" t="s">
        <v>102</v>
      </c>
      <c r="BX101" s="25" t="s">
        <v>95</v>
      </c>
      <c r="CL101" s="25" t="s">
        <v>1</v>
      </c>
    </row>
    <row r="102" s="4" customFormat="1" ht="23.25" customHeight="1">
      <c r="A102" s="108" t="s">
        <v>82</v>
      </c>
      <c r="B102" s="56"/>
      <c r="C102" s="10"/>
      <c r="D102" s="10"/>
      <c r="E102" s="109" t="s">
        <v>103</v>
      </c>
      <c r="F102" s="109"/>
      <c r="G102" s="109"/>
      <c r="H102" s="109"/>
      <c r="I102" s="109"/>
      <c r="J102" s="10"/>
      <c r="K102" s="109" t="s">
        <v>104</v>
      </c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10">
        <f>'VRN-D - Vedlejší rozpočto...'!J32</f>
        <v>2357443.2000000002</v>
      </c>
      <c r="AH102" s="10"/>
      <c r="AI102" s="10"/>
      <c r="AJ102" s="10"/>
      <c r="AK102" s="10"/>
      <c r="AL102" s="10"/>
      <c r="AM102" s="10"/>
      <c r="AN102" s="110">
        <f>SUM(AG102,AT102)</f>
        <v>2852506.27</v>
      </c>
      <c r="AO102" s="10"/>
      <c r="AP102" s="10"/>
      <c r="AQ102" s="111" t="s">
        <v>85</v>
      </c>
      <c r="AR102" s="56"/>
      <c r="AS102" s="112">
        <v>0</v>
      </c>
      <c r="AT102" s="113">
        <f>ROUND(SUM(AV102:AW102),2)</f>
        <v>495063.07000000001</v>
      </c>
      <c r="AU102" s="114">
        <f>'VRN-D - Vedlejší rozpočto...'!P129</f>
        <v>0</v>
      </c>
      <c r="AV102" s="113">
        <f>'VRN-D - Vedlejší rozpočto...'!J35</f>
        <v>495063.07000000001</v>
      </c>
      <c r="AW102" s="113">
        <f>'VRN-D - Vedlejší rozpočto...'!J36</f>
        <v>0</v>
      </c>
      <c r="AX102" s="113">
        <f>'VRN-D - Vedlejší rozpočto...'!J37</f>
        <v>0</v>
      </c>
      <c r="AY102" s="113">
        <f>'VRN-D - Vedlejší rozpočto...'!J38</f>
        <v>0</v>
      </c>
      <c r="AZ102" s="113">
        <f>'VRN-D - Vedlejší rozpočto...'!F35</f>
        <v>2357443.2000000002</v>
      </c>
      <c r="BA102" s="113">
        <f>'VRN-D - Vedlejší rozpočto...'!F36</f>
        <v>0</v>
      </c>
      <c r="BB102" s="113">
        <f>'VRN-D - Vedlejší rozpočto...'!F37</f>
        <v>0</v>
      </c>
      <c r="BC102" s="113">
        <f>'VRN-D - Vedlejší rozpočto...'!F38</f>
        <v>0</v>
      </c>
      <c r="BD102" s="115">
        <f>'VRN-D - Vedlejší rozpočto...'!F39</f>
        <v>0</v>
      </c>
      <c r="BE102" s="4"/>
      <c r="BT102" s="25" t="s">
        <v>81</v>
      </c>
      <c r="BV102" s="25" t="s">
        <v>75</v>
      </c>
      <c r="BW102" s="25" t="s">
        <v>105</v>
      </c>
      <c r="BX102" s="25" t="s">
        <v>80</v>
      </c>
      <c r="CL102" s="25" t="s">
        <v>1</v>
      </c>
    </row>
    <row r="103" s="7" customFormat="1" ht="16.5" customHeight="1">
      <c r="A103" s="7"/>
      <c r="B103" s="96"/>
      <c r="C103" s="97"/>
      <c r="D103" s="98" t="s">
        <v>106</v>
      </c>
      <c r="E103" s="98"/>
      <c r="F103" s="98"/>
      <c r="G103" s="98"/>
      <c r="H103" s="98"/>
      <c r="I103" s="99"/>
      <c r="J103" s="98" t="s">
        <v>107</v>
      </c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100">
        <f>ROUND(SUM(AG104:AG105),2)</f>
        <v>5425989</v>
      </c>
      <c r="AH103" s="99"/>
      <c r="AI103" s="99"/>
      <c r="AJ103" s="99"/>
      <c r="AK103" s="99"/>
      <c r="AL103" s="99"/>
      <c r="AM103" s="99"/>
      <c r="AN103" s="101">
        <f>SUM(AG103,AT103)</f>
        <v>6565446.6899999995</v>
      </c>
      <c r="AO103" s="99"/>
      <c r="AP103" s="99"/>
      <c r="AQ103" s="102" t="s">
        <v>78</v>
      </c>
      <c r="AR103" s="96"/>
      <c r="AS103" s="103">
        <f>ROUND(SUM(AS104:AS105),2)</f>
        <v>0</v>
      </c>
      <c r="AT103" s="104">
        <f>ROUND(SUM(AV103:AW103),2)</f>
        <v>1139457.6899999999</v>
      </c>
      <c r="AU103" s="105">
        <f>ROUND(SUM(AU104:AU105),5)</f>
        <v>0</v>
      </c>
      <c r="AV103" s="104">
        <f>ROUND(AZ103*L29,2)</f>
        <v>1139457.6899999999</v>
      </c>
      <c r="AW103" s="104">
        <f>ROUND(BA103*L30,2)</f>
        <v>0</v>
      </c>
      <c r="AX103" s="104">
        <f>ROUND(BB103*L29,2)</f>
        <v>0</v>
      </c>
      <c r="AY103" s="104">
        <f>ROUND(BC103*L30,2)</f>
        <v>0</v>
      </c>
      <c r="AZ103" s="104">
        <f>ROUND(SUM(AZ104:AZ105),2)</f>
        <v>5425989</v>
      </c>
      <c r="BA103" s="104">
        <f>ROUND(SUM(BA104:BA105),2)</f>
        <v>0</v>
      </c>
      <c r="BB103" s="104">
        <f>ROUND(SUM(BB104:BB105),2)</f>
        <v>0</v>
      </c>
      <c r="BC103" s="104">
        <f>ROUND(SUM(BC104:BC105),2)</f>
        <v>0</v>
      </c>
      <c r="BD103" s="106">
        <f>ROUND(SUM(BD104:BD105),2)</f>
        <v>0</v>
      </c>
      <c r="BE103" s="7"/>
      <c r="BS103" s="107" t="s">
        <v>72</v>
      </c>
      <c r="BT103" s="107" t="s">
        <v>79</v>
      </c>
      <c r="BU103" s="107" t="s">
        <v>74</v>
      </c>
      <c r="BV103" s="107" t="s">
        <v>75</v>
      </c>
      <c r="BW103" s="107" t="s">
        <v>108</v>
      </c>
      <c r="BX103" s="107" t="s">
        <v>4</v>
      </c>
      <c r="CL103" s="107" t="s">
        <v>1</v>
      </c>
      <c r="CM103" s="107" t="s">
        <v>81</v>
      </c>
    </row>
    <row r="104" s="4" customFormat="1" ht="16.5" customHeight="1">
      <c r="A104" s="108" t="s">
        <v>82</v>
      </c>
      <c r="B104" s="56"/>
      <c r="C104" s="10"/>
      <c r="D104" s="10"/>
      <c r="E104" s="109" t="s">
        <v>109</v>
      </c>
      <c r="F104" s="109"/>
      <c r="G104" s="109"/>
      <c r="H104" s="109"/>
      <c r="I104" s="109"/>
      <c r="J104" s="10"/>
      <c r="K104" s="109" t="s">
        <v>110</v>
      </c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10">
        <f>'D.1.9 - Ostatní stavební ...'!J32</f>
        <v>4875989</v>
      </c>
      <c r="AH104" s="10"/>
      <c r="AI104" s="10"/>
      <c r="AJ104" s="10"/>
      <c r="AK104" s="10"/>
      <c r="AL104" s="10"/>
      <c r="AM104" s="10"/>
      <c r="AN104" s="110">
        <f>SUM(AG104,AT104)</f>
        <v>5899946.6899999995</v>
      </c>
      <c r="AO104" s="10"/>
      <c r="AP104" s="10"/>
      <c r="AQ104" s="111" t="s">
        <v>85</v>
      </c>
      <c r="AR104" s="56"/>
      <c r="AS104" s="112">
        <v>0</v>
      </c>
      <c r="AT104" s="113">
        <f>ROUND(SUM(AV104:AW104),2)</f>
        <v>1023957.6899999999</v>
      </c>
      <c r="AU104" s="114">
        <f>'D.1.9 - Ostatní stavební ...'!P122</f>
        <v>0</v>
      </c>
      <c r="AV104" s="113">
        <f>'D.1.9 - Ostatní stavební ...'!J35</f>
        <v>1023957.6899999999</v>
      </c>
      <c r="AW104" s="113">
        <f>'D.1.9 - Ostatní stavební ...'!J36</f>
        <v>0</v>
      </c>
      <c r="AX104" s="113">
        <f>'D.1.9 - Ostatní stavební ...'!J37</f>
        <v>0</v>
      </c>
      <c r="AY104" s="113">
        <f>'D.1.9 - Ostatní stavební ...'!J38</f>
        <v>0</v>
      </c>
      <c r="AZ104" s="113">
        <f>'D.1.9 - Ostatní stavební ...'!F35</f>
        <v>4875989</v>
      </c>
      <c r="BA104" s="113">
        <f>'D.1.9 - Ostatní stavební ...'!F36</f>
        <v>0</v>
      </c>
      <c r="BB104" s="113">
        <f>'D.1.9 - Ostatní stavební ...'!F37</f>
        <v>0</v>
      </c>
      <c r="BC104" s="113">
        <f>'D.1.9 - Ostatní stavební ...'!F38</f>
        <v>0</v>
      </c>
      <c r="BD104" s="115">
        <f>'D.1.9 - Ostatní stavební ...'!F39</f>
        <v>0</v>
      </c>
      <c r="BE104" s="4"/>
      <c r="BT104" s="25" t="s">
        <v>81</v>
      </c>
      <c r="BV104" s="25" t="s">
        <v>75</v>
      </c>
      <c r="BW104" s="25" t="s">
        <v>111</v>
      </c>
      <c r="BX104" s="25" t="s">
        <v>108</v>
      </c>
      <c r="CL104" s="25" t="s">
        <v>1</v>
      </c>
    </row>
    <row r="105" s="4" customFormat="1" ht="23.25" customHeight="1">
      <c r="A105" s="108" t="s">
        <v>82</v>
      </c>
      <c r="B105" s="56"/>
      <c r="C105" s="10"/>
      <c r="D105" s="10"/>
      <c r="E105" s="109" t="s">
        <v>112</v>
      </c>
      <c r="F105" s="109"/>
      <c r="G105" s="109"/>
      <c r="H105" s="109"/>
      <c r="I105" s="109"/>
      <c r="J105" s="10"/>
      <c r="K105" s="109" t="s">
        <v>113</v>
      </c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10">
        <f>'VRN-N - Vedlejší rozpočto...'!J32</f>
        <v>550000</v>
      </c>
      <c r="AH105" s="10"/>
      <c r="AI105" s="10"/>
      <c r="AJ105" s="10"/>
      <c r="AK105" s="10"/>
      <c r="AL105" s="10"/>
      <c r="AM105" s="10"/>
      <c r="AN105" s="110">
        <f>SUM(AG105,AT105)</f>
        <v>665500</v>
      </c>
      <c r="AO105" s="10"/>
      <c r="AP105" s="10"/>
      <c r="AQ105" s="111" t="s">
        <v>85</v>
      </c>
      <c r="AR105" s="56"/>
      <c r="AS105" s="117">
        <v>0</v>
      </c>
      <c r="AT105" s="118">
        <f>ROUND(SUM(AV105:AW105),2)</f>
        <v>115500</v>
      </c>
      <c r="AU105" s="119">
        <f>'VRN-N - Vedlejší rozpočto...'!P126</f>
        <v>0</v>
      </c>
      <c r="AV105" s="118">
        <f>'VRN-N - Vedlejší rozpočto...'!J35</f>
        <v>115500</v>
      </c>
      <c r="AW105" s="118">
        <f>'VRN-N - Vedlejší rozpočto...'!J36</f>
        <v>0</v>
      </c>
      <c r="AX105" s="118">
        <f>'VRN-N - Vedlejší rozpočto...'!J37</f>
        <v>0</v>
      </c>
      <c r="AY105" s="118">
        <f>'VRN-N - Vedlejší rozpočto...'!J38</f>
        <v>0</v>
      </c>
      <c r="AZ105" s="118">
        <f>'VRN-N - Vedlejší rozpočto...'!F35</f>
        <v>550000</v>
      </c>
      <c r="BA105" s="118">
        <f>'VRN-N - Vedlejší rozpočto...'!F36</f>
        <v>0</v>
      </c>
      <c r="BB105" s="118">
        <f>'VRN-N - Vedlejší rozpočto...'!F37</f>
        <v>0</v>
      </c>
      <c r="BC105" s="118">
        <f>'VRN-N - Vedlejší rozpočto...'!F38</f>
        <v>0</v>
      </c>
      <c r="BD105" s="120">
        <f>'VRN-N - Vedlejší rozpočto...'!F39</f>
        <v>0</v>
      </c>
      <c r="BE105" s="4"/>
      <c r="BT105" s="25" t="s">
        <v>81</v>
      </c>
      <c r="BV105" s="25" t="s">
        <v>75</v>
      </c>
      <c r="BW105" s="25" t="s">
        <v>114</v>
      </c>
      <c r="BX105" s="25" t="s">
        <v>108</v>
      </c>
      <c r="CL105" s="25" t="s">
        <v>1</v>
      </c>
    </row>
    <row r="106" s="2" customFormat="1" ht="30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2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</row>
    <row r="107" s="2" customFormat="1" ht="6.96" customHeight="1">
      <c r="A107" s="31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32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</row>
  </sheetData>
  <mergeCells count="80">
    <mergeCell ref="C92:G92"/>
    <mergeCell ref="D95:H95"/>
    <mergeCell ref="D103:H103"/>
    <mergeCell ref="E97:I97"/>
    <mergeCell ref="E98:I98"/>
    <mergeCell ref="E99:I99"/>
    <mergeCell ref="E96:I96"/>
    <mergeCell ref="E104:I104"/>
    <mergeCell ref="E102:I102"/>
    <mergeCell ref="F101:J101"/>
    <mergeCell ref="F100:J100"/>
    <mergeCell ref="I92:AF92"/>
    <mergeCell ref="J95:AF95"/>
    <mergeCell ref="J103:AF103"/>
    <mergeCell ref="K102:AF102"/>
    <mergeCell ref="K99:AF99"/>
    <mergeCell ref="K104:AF104"/>
    <mergeCell ref="K97:AF97"/>
    <mergeCell ref="K98:AF98"/>
    <mergeCell ref="K96:AF96"/>
    <mergeCell ref="L100:AF100"/>
    <mergeCell ref="L101:AF101"/>
    <mergeCell ref="L85:AO85"/>
    <mergeCell ref="E105:I105"/>
    <mergeCell ref="K105:AF105"/>
    <mergeCell ref="AG94:AM9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5:AM95"/>
    <mergeCell ref="AG103:AM103"/>
    <mergeCell ref="AG102:AM102"/>
    <mergeCell ref="AG101:AM101"/>
    <mergeCell ref="AG97:AM97"/>
    <mergeCell ref="AG96:AM96"/>
    <mergeCell ref="AG100:AM100"/>
    <mergeCell ref="AG92:AM92"/>
    <mergeCell ref="AG99:AM99"/>
    <mergeCell ref="AG98:AM98"/>
    <mergeCell ref="AG104:AM104"/>
    <mergeCell ref="AM87:AN87"/>
    <mergeCell ref="AM89:AP89"/>
    <mergeCell ref="AM90:AP90"/>
    <mergeCell ref="AN104:AP104"/>
    <mergeCell ref="AN103:AP103"/>
    <mergeCell ref="AN102:AP102"/>
    <mergeCell ref="AN98:AP98"/>
    <mergeCell ref="AN101:AP101"/>
    <mergeCell ref="AN99:AP99"/>
    <mergeCell ref="AN96:AP96"/>
    <mergeCell ref="AN100:AP100"/>
    <mergeCell ref="AN95:AP95"/>
    <mergeCell ref="AN92:AP92"/>
    <mergeCell ref="AN97:AP97"/>
    <mergeCell ref="AS89:AT91"/>
    <mergeCell ref="AN105:AP105"/>
    <mergeCell ref="AG105:AM105"/>
    <mergeCell ref="AN94:AP94"/>
  </mergeCells>
  <hyperlinks>
    <hyperlink ref="A96" location="'D.1.1 - Objekty pozemních...'!C2" display="/"/>
    <hyperlink ref="A97" location="'D.1.2 - Mostní objekty a zdi'!C2" display="/"/>
    <hyperlink ref="A98" location="'D.1.3 - Odvodnění pozemní...'!C2" display="/"/>
    <hyperlink ref="A100" location="'D.1.4.1 - VO cyklostezka ...'!C2" display="/"/>
    <hyperlink ref="A101" location="'D.1.4.2 - Přeložka VO Kau...'!C2" display="/"/>
    <hyperlink ref="A102" location="'VRN-D - Vedlejší rozpočto...'!C2" display="/"/>
    <hyperlink ref="A104" location="'D.1.9 - Ostatní stavební ...'!C2" display="/"/>
    <hyperlink ref="A105" location="'VRN-N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1519</v>
      </c>
      <c r="H4" s="21"/>
    </row>
    <row r="5" s="1" customFormat="1" ht="12" customHeight="1">
      <c r="B5" s="21"/>
      <c r="C5" s="24" t="s">
        <v>12</v>
      </c>
      <c r="D5" s="29" t="s">
        <v>13</v>
      </c>
      <c r="E5" s="1"/>
      <c r="F5" s="1"/>
      <c r="H5" s="21"/>
    </row>
    <row r="6" s="1" customFormat="1" ht="36.96" customHeight="1">
      <c r="B6" s="21"/>
      <c r="C6" s="26" t="s">
        <v>14</v>
      </c>
      <c r="D6" s="27" t="s">
        <v>15</v>
      </c>
      <c r="E6" s="1"/>
      <c r="F6" s="1"/>
      <c r="H6" s="21"/>
    </row>
    <row r="7" s="1" customFormat="1" ht="16.5" customHeight="1">
      <c r="B7" s="21"/>
      <c r="C7" s="28" t="s">
        <v>20</v>
      </c>
      <c r="D7" s="61" t="str">
        <f>'Rekapitulace stavby'!AN8</f>
        <v>15. 11. 2022</v>
      </c>
      <c r="H7" s="21"/>
    </row>
    <row r="8" s="2" customFormat="1" ht="10.8" customHeight="1">
      <c r="A8" s="31"/>
      <c r="B8" s="32"/>
      <c r="C8" s="31"/>
      <c r="D8" s="31"/>
      <c r="E8" s="31"/>
      <c r="F8" s="31"/>
      <c r="G8" s="31"/>
      <c r="H8" s="32"/>
    </row>
    <row r="9" s="11" customFormat="1" ht="29.28" customHeight="1">
      <c r="A9" s="151"/>
      <c r="B9" s="152"/>
      <c r="C9" s="153" t="s">
        <v>54</v>
      </c>
      <c r="D9" s="154" t="s">
        <v>55</v>
      </c>
      <c r="E9" s="154" t="s">
        <v>176</v>
      </c>
      <c r="F9" s="155" t="s">
        <v>1520</v>
      </c>
      <c r="G9" s="151"/>
      <c r="H9" s="152"/>
    </row>
    <row r="10" s="2" customFormat="1" ht="26.4" customHeight="1">
      <c r="A10" s="31"/>
      <c r="B10" s="32"/>
      <c r="C10" s="226" t="s">
        <v>1521</v>
      </c>
      <c r="D10" s="226" t="s">
        <v>84</v>
      </c>
      <c r="E10" s="31"/>
      <c r="F10" s="31"/>
      <c r="G10" s="31"/>
      <c r="H10" s="32"/>
    </row>
    <row r="11" s="2" customFormat="1" ht="16.8" customHeight="1">
      <c r="A11" s="31"/>
      <c r="B11" s="32"/>
      <c r="C11" s="227" t="s">
        <v>115</v>
      </c>
      <c r="D11" s="228" t="s">
        <v>1</v>
      </c>
      <c r="E11" s="229" t="s">
        <v>1</v>
      </c>
      <c r="F11" s="230">
        <v>6.5</v>
      </c>
      <c r="G11" s="31"/>
      <c r="H11" s="32"/>
    </row>
    <row r="12" s="2" customFormat="1" ht="16.8" customHeight="1">
      <c r="A12" s="31"/>
      <c r="B12" s="32"/>
      <c r="C12" s="231" t="s">
        <v>115</v>
      </c>
      <c r="D12" s="231" t="s">
        <v>302</v>
      </c>
      <c r="E12" s="18" t="s">
        <v>1</v>
      </c>
      <c r="F12" s="232">
        <v>6.5</v>
      </c>
      <c r="G12" s="31"/>
      <c r="H12" s="32"/>
    </row>
    <row r="13" s="2" customFormat="1" ht="16.8" customHeight="1">
      <c r="A13" s="31"/>
      <c r="B13" s="32"/>
      <c r="C13" s="233" t="s">
        <v>1522</v>
      </c>
      <c r="D13" s="31"/>
      <c r="E13" s="31"/>
      <c r="F13" s="31"/>
      <c r="G13" s="31"/>
      <c r="H13" s="32"/>
    </row>
    <row r="14" s="2" customFormat="1" ht="16.8" customHeight="1">
      <c r="A14" s="31"/>
      <c r="B14" s="32"/>
      <c r="C14" s="231" t="s">
        <v>299</v>
      </c>
      <c r="D14" s="231" t="s">
        <v>300</v>
      </c>
      <c r="E14" s="18" t="s">
        <v>276</v>
      </c>
      <c r="F14" s="232">
        <v>6.5</v>
      </c>
      <c r="G14" s="31"/>
      <c r="H14" s="32"/>
    </row>
    <row r="15" s="2" customFormat="1">
      <c r="A15" s="31"/>
      <c r="B15" s="32"/>
      <c r="C15" s="231" t="s">
        <v>294</v>
      </c>
      <c r="D15" s="231" t="s">
        <v>295</v>
      </c>
      <c r="E15" s="18" t="s">
        <v>276</v>
      </c>
      <c r="F15" s="232">
        <v>1549.1900000000001</v>
      </c>
      <c r="G15" s="31"/>
      <c r="H15" s="32"/>
    </row>
    <row r="16" s="2" customFormat="1" ht="16.8" customHeight="1">
      <c r="A16" s="31"/>
      <c r="B16" s="32"/>
      <c r="C16" s="227" t="s">
        <v>117</v>
      </c>
      <c r="D16" s="228" t="s">
        <v>1</v>
      </c>
      <c r="E16" s="229" t="s">
        <v>1</v>
      </c>
      <c r="F16" s="230">
        <v>1555.6099999999999</v>
      </c>
      <c r="G16" s="31"/>
      <c r="H16" s="32"/>
    </row>
    <row r="17" s="2" customFormat="1" ht="16.8" customHeight="1">
      <c r="A17" s="31"/>
      <c r="B17" s="32"/>
      <c r="C17" s="231" t="s">
        <v>1</v>
      </c>
      <c r="D17" s="231" t="s">
        <v>278</v>
      </c>
      <c r="E17" s="18" t="s">
        <v>1</v>
      </c>
      <c r="F17" s="232">
        <v>24</v>
      </c>
      <c r="G17" s="31"/>
      <c r="H17" s="32"/>
    </row>
    <row r="18" s="2" customFormat="1">
      <c r="A18" s="31"/>
      <c r="B18" s="32"/>
      <c r="C18" s="231" t="s">
        <v>1</v>
      </c>
      <c r="D18" s="231" t="s">
        <v>279</v>
      </c>
      <c r="E18" s="18" t="s">
        <v>1</v>
      </c>
      <c r="F18" s="232">
        <v>1502</v>
      </c>
      <c r="G18" s="31"/>
      <c r="H18" s="32"/>
    </row>
    <row r="19" s="2" customFormat="1" ht="16.8" customHeight="1">
      <c r="A19" s="31"/>
      <c r="B19" s="32"/>
      <c r="C19" s="231" t="s">
        <v>1</v>
      </c>
      <c r="D19" s="231" t="s">
        <v>280</v>
      </c>
      <c r="E19" s="18" t="s">
        <v>1</v>
      </c>
      <c r="F19" s="232">
        <v>7.2000000000000002</v>
      </c>
      <c r="G19" s="31"/>
      <c r="H19" s="32"/>
    </row>
    <row r="20" s="2" customFormat="1" ht="16.8" customHeight="1">
      <c r="A20" s="31"/>
      <c r="B20" s="32"/>
      <c r="C20" s="231" t="s">
        <v>1</v>
      </c>
      <c r="D20" s="231" t="s">
        <v>281</v>
      </c>
      <c r="E20" s="18" t="s">
        <v>1</v>
      </c>
      <c r="F20" s="232">
        <v>8.1600000000000001</v>
      </c>
      <c r="G20" s="31"/>
      <c r="H20" s="32"/>
    </row>
    <row r="21" s="2" customFormat="1">
      <c r="A21" s="31"/>
      <c r="B21" s="32"/>
      <c r="C21" s="231" t="s">
        <v>1</v>
      </c>
      <c r="D21" s="231" t="s">
        <v>282</v>
      </c>
      <c r="E21" s="18" t="s">
        <v>1</v>
      </c>
      <c r="F21" s="232">
        <v>14.25</v>
      </c>
      <c r="G21" s="31"/>
      <c r="H21" s="32"/>
    </row>
    <row r="22" s="2" customFormat="1" ht="16.8" customHeight="1">
      <c r="A22" s="31"/>
      <c r="B22" s="32"/>
      <c r="C22" s="231" t="s">
        <v>117</v>
      </c>
      <c r="D22" s="231" t="s">
        <v>226</v>
      </c>
      <c r="E22" s="18" t="s">
        <v>1</v>
      </c>
      <c r="F22" s="232">
        <v>1555.6099999999999</v>
      </c>
      <c r="G22" s="31"/>
      <c r="H22" s="32"/>
    </row>
    <row r="23" s="2" customFormat="1" ht="16.8" customHeight="1">
      <c r="A23" s="31"/>
      <c r="B23" s="32"/>
      <c r="C23" s="233" t="s">
        <v>1522</v>
      </c>
      <c r="D23" s="31"/>
      <c r="E23" s="31"/>
      <c r="F23" s="31"/>
      <c r="G23" s="31"/>
      <c r="H23" s="32"/>
    </row>
    <row r="24" s="2" customFormat="1">
      <c r="A24" s="31"/>
      <c r="B24" s="32"/>
      <c r="C24" s="231" t="s">
        <v>274</v>
      </c>
      <c r="D24" s="231" t="s">
        <v>275</v>
      </c>
      <c r="E24" s="18" t="s">
        <v>276</v>
      </c>
      <c r="F24" s="232">
        <v>1555.6099999999999</v>
      </c>
      <c r="G24" s="31"/>
      <c r="H24" s="32"/>
    </row>
    <row r="25" s="2" customFormat="1" ht="16.8" customHeight="1">
      <c r="A25" s="31"/>
      <c r="B25" s="32"/>
      <c r="C25" s="231" t="s">
        <v>283</v>
      </c>
      <c r="D25" s="231" t="s">
        <v>284</v>
      </c>
      <c r="E25" s="18" t="s">
        <v>276</v>
      </c>
      <c r="F25" s="232">
        <v>1555.6099999999999</v>
      </c>
      <c r="G25" s="31"/>
      <c r="H25" s="32"/>
    </row>
    <row r="26" s="2" customFormat="1">
      <c r="A26" s="31"/>
      <c r="B26" s="32"/>
      <c r="C26" s="231" t="s">
        <v>294</v>
      </c>
      <c r="D26" s="231" t="s">
        <v>295</v>
      </c>
      <c r="E26" s="18" t="s">
        <v>276</v>
      </c>
      <c r="F26" s="232">
        <v>1549.1900000000001</v>
      </c>
      <c r="G26" s="31"/>
      <c r="H26" s="32"/>
    </row>
    <row r="27" s="2" customFormat="1" ht="16.8" customHeight="1">
      <c r="A27" s="31"/>
      <c r="B27" s="32"/>
      <c r="C27" s="227" t="s">
        <v>120</v>
      </c>
      <c r="D27" s="228" t="s">
        <v>1</v>
      </c>
      <c r="E27" s="229" t="s">
        <v>1</v>
      </c>
      <c r="F27" s="230">
        <v>1549.1900000000001</v>
      </c>
      <c r="G27" s="31"/>
      <c r="H27" s="32"/>
    </row>
    <row r="28" s="2" customFormat="1">
      <c r="A28" s="31"/>
      <c r="B28" s="32"/>
      <c r="C28" s="231" t="s">
        <v>120</v>
      </c>
      <c r="D28" s="231" t="s">
        <v>297</v>
      </c>
      <c r="E28" s="18" t="s">
        <v>1</v>
      </c>
      <c r="F28" s="232">
        <v>1549.1900000000001</v>
      </c>
      <c r="G28" s="31"/>
      <c r="H28" s="32"/>
    </row>
    <row r="29" s="2" customFormat="1" ht="16.8" customHeight="1">
      <c r="A29" s="31"/>
      <c r="B29" s="32"/>
      <c r="C29" s="233" t="s">
        <v>1522</v>
      </c>
      <c r="D29" s="31"/>
      <c r="E29" s="31"/>
      <c r="F29" s="31"/>
      <c r="G29" s="31"/>
      <c r="H29" s="32"/>
    </row>
    <row r="30" s="2" customFormat="1">
      <c r="A30" s="31"/>
      <c r="B30" s="32"/>
      <c r="C30" s="231" t="s">
        <v>294</v>
      </c>
      <c r="D30" s="231" t="s">
        <v>295</v>
      </c>
      <c r="E30" s="18" t="s">
        <v>276</v>
      </c>
      <c r="F30" s="232">
        <v>1549.1900000000001</v>
      </c>
      <c r="G30" s="31"/>
      <c r="H30" s="32"/>
    </row>
    <row r="31" s="2" customFormat="1" ht="16.8" customHeight="1">
      <c r="A31" s="31"/>
      <c r="B31" s="32"/>
      <c r="C31" s="231" t="s">
        <v>304</v>
      </c>
      <c r="D31" s="231" t="s">
        <v>305</v>
      </c>
      <c r="E31" s="18" t="s">
        <v>290</v>
      </c>
      <c r="F31" s="232">
        <v>2866.002</v>
      </c>
      <c r="G31" s="31"/>
      <c r="H31" s="32"/>
    </row>
    <row r="32" s="2" customFormat="1" ht="16.8" customHeight="1">
      <c r="A32" s="31"/>
      <c r="B32" s="32"/>
      <c r="C32" s="231" t="s">
        <v>308</v>
      </c>
      <c r="D32" s="231" t="s">
        <v>309</v>
      </c>
      <c r="E32" s="18" t="s">
        <v>276</v>
      </c>
      <c r="F32" s="232">
        <v>1549.1900000000001</v>
      </c>
      <c r="G32" s="31"/>
      <c r="H32" s="32"/>
    </row>
    <row r="33" s="2" customFormat="1" ht="16.8" customHeight="1">
      <c r="A33" s="31"/>
      <c r="B33" s="32"/>
      <c r="C33" s="227" t="s">
        <v>122</v>
      </c>
      <c r="D33" s="228" t="s">
        <v>1</v>
      </c>
      <c r="E33" s="229" t="s">
        <v>1</v>
      </c>
      <c r="F33" s="230">
        <v>1076.8</v>
      </c>
      <c r="G33" s="31"/>
      <c r="H33" s="32"/>
    </row>
    <row r="34" s="2" customFormat="1" ht="16.8" customHeight="1">
      <c r="A34" s="31"/>
      <c r="B34" s="32"/>
      <c r="C34" s="231" t="s">
        <v>1</v>
      </c>
      <c r="D34" s="231" t="s">
        <v>326</v>
      </c>
      <c r="E34" s="18" t="s">
        <v>1</v>
      </c>
      <c r="F34" s="232">
        <v>4.9000000000000004</v>
      </c>
      <c r="G34" s="31"/>
      <c r="H34" s="32"/>
    </row>
    <row r="35" s="2" customFormat="1" ht="16.8" customHeight="1">
      <c r="A35" s="31"/>
      <c r="B35" s="32"/>
      <c r="C35" s="231" t="s">
        <v>1</v>
      </c>
      <c r="D35" s="231" t="s">
        <v>327</v>
      </c>
      <c r="E35" s="18" t="s">
        <v>1</v>
      </c>
      <c r="F35" s="232">
        <v>33.899999999999999</v>
      </c>
      <c r="G35" s="31"/>
      <c r="H35" s="32"/>
    </row>
    <row r="36" s="2" customFormat="1" ht="16.8" customHeight="1">
      <c r="A36" s="31"/>
      <c r="B36" s="32"/>
      <c r="C36" s="231" t="s">
        <v>1</v>
      </c>
      <c r="D36" s="231" t="s">
        <v>328</v>
      </c>
      <c r="E36" s="18" t="s">
        <v>1</v>
      </c>
      <c r="F36" s="232">
        <v>1038</v>
      </c>
      <c r="G36" s="31"/>
      <c r="H36" s="32"/>
    </row>
    <row r="37" s="2" customFormat="1" ht="16.8" customHeight="1">
      <c r="A37" s="31"/>
      <c r="B37" s="32"/>
      <c r="C37" s="231" t="s">
        <v>122</v>
      </c>
      <c r="D37" s="231" t="s">
        <v>226</v>
      </c>
      <c r="E37" s="18" t="s">
        <v>1</v>
      </c>
      <c r="F37" s="232">
        <v>1076.8</v>
      </c>
      <c r="G37" s="31"/>
      <c r="H37" s="32"/>
    </row>
    <row r="38" s="2" customFormat="1" ht="16.8" customHeight="1">
      <c r="A38" s="31"/>
      <c r="B38" s="32"/>
      <c r="C38" s="233" t="s">
        <v>1522</v>
      </c>
      <c r="D38" s="31"/>
      <c r="E38" s="31"/>
      <c r="F38" s="31"/>
      <c r="G38" s="31"/>
      <c r="H38" s="32"/>
    </row>
    <row r="39" s="2" customFormat="1">
      <c r="A39" s="31"/>
      <c r="B39" s="32"/>
      <c r="C39" s="231" t="s">
        <v>323</v>
      </c>
      <c r="D39" s="231" t="s">
        <v>324</v>
      </c>
      <c r="E39" s="18" t="s">
        <v>218</v>
      </c>
      <c r="F39" s="232">
        <v>1076.8</v>
      </c>
      <c r="G39" s="31"/>
      <c r="H39" s="32"/>
    </row>
    <row r="40" s="2" customFormat="1" ht="16.8" customHeight="1">
      <c r="A40" s="31"/>
      <c r="B40" s="32"/>
      <c r="C40" s="231" t="s">
        <v>335</v>
      </c>
      <c r="D40" s="231" t="s">
        <v>336</v>
      </c>
      <c r="E40" s="18" t="s">
        <v>218</v>
      </c>
      <c r="F40" s="232">
        <v>1076.8</v>
      </c>
      <c r="G40" s="31"/>
      <c r="H40" s="32"/>
    </row>
    <row r="41" s="2" customFormat="1" ht="16.8" customHeight="1">
      <c r="A41" s="31"/>
      <c r="B41" s="32"/>
      <c r="C41" s="231" t="s">
        <v>340</v>
      </c>
      <c r="D41" s="231" t="s">
        <v>341</v>
      </c>
      <c r="E41" s="18" t="s">
        <v>342</v>
      </c>
      <c r="F41" s="232">
        <v>32.304000000000002</v>
      </c>
      <c r="G41" s="31"/>
      <c r="H41" s="32"/>
    </row>
    <row r="42" s="2" customFormat="1" ht="16.8" customHeight="1">
      <c r="A42" s="31"/>
      <c r="B42" s="32"/>
      <c r="C42" s="231" t="s">
        <v>330</v>
      </c>
      <c r="D42" s="231" t="s">
        <v>331</v>
      </c>
      <c r="E42" s="18" t="s">
        <v>290</v>
      </c>
      <c r="F42" s="232">
        <v>298.81200000000001</v>
      </c>
      <c r="G42" s="31"/>
      <c r="H42" s="32"/>
    </row>
    <row r="43" s="2" customFormat="1" ht="16.8" customHeight="1">
      <c r="A43" s="31"/>
      <c r="B43" s="32"/>
      <c r="C43" s="227" t="s">
        <v>124</v>
      </c>
      <c r="D43" s="228" t="s">
        <v>1</v>
      </c>
      <c r="E43" s="229" t="s">
        <v>1</v>
      </c>
      <c r="F43" s="230">
        <v>49.5</v>
      </c>
      <c r="G43" s="31"/>
      <c r="H43" s="32"/>
    </row>
    <row r="44" s="2" customFormat="1" ht="16.8" customHeight="1">
      <c r="A44" s="31"/>
      <c r="B44" s="32"/>
      <c r="C44" s="231" t="s">
        <v>124</v>
      </c>
      <c r="D44" s="231" t="s">
        <v>252</v>
      </c>
      <c r="E44" s="18" t="s">
        <v>1</v>
      </c>
      <c r="F44" s="232">
        <v>49.5</v>
      </c>
      <c r="G44" s="31"/>
      <c r="H44" s="32"/>
    </row>
    <row r="45" s="2" customFormat="1" ht="16.8" customHeight="1">
      <c r="A45" s="31"/>
      <c r="B45" s="32"/>
      <c r="C45" s="233" t="s">
        <v>1522</v>
      </c>
      <c r="D45" s="31"/>
      <c r="E45" s="31"/>
      <c r="F45" s="31"/>
      <c r="G45" s="31"/>
      <c r="H45" s="32"/>
    </row>
    <row r="46" s="2" customFormat="1">
      <c r="A46" s="31"/>
      <c r="B46" s="32"/>
      <c r="C46" s="231" t="s">
        <v>249</v>
      </c>
      <c r="D46" s="231" t="s">
        <v>250</v>
      </c>
      <c r="E46" s="18" t="s">
        <v>218</v>
      </c>
      <c r="F46" s="232">
        <v>83.400000000000006</v>
      </c>
      <c r="G46" s="31"/>
      <c r="H46" s="32"/>
    </row>
    <row r="47" s="2" customFormat="1" ht="16.8" customHeight="1">
      <c r="A47" s="31"/>
      <c r="B47" s="32"/>
      <c r="C47" s="231" t="s">
        <v>346</v>
      </c>
      <c r="D47" s="231" t="s">
        <v>347</v>
      </c>
      <c r="E47" s="18" t="s">
        <v>218</v>
      </c>
      <c r="F47" s="232">
        <v>1038.5999999999999</v>
      </c>
      <c r="G47" s="31"/>
      <c r="H47" s="32"/>
    </row>
    <row r="48" s="2" customFormat="1" ht="16.8" customHeight="1">
      <c r="A48" s="31"/>
      <c r="B48" s="32"/>
      <c r="C48" s="231" t="s">
        <v>492</v>
      </c>
      <c r="D48" s="231" t="s">
        <v>493</v>
      </c>
      <c r="E48" s="18" t="s">
        <v>218</v>
      </c>
      <c r="F48" s="232">
        <v>650.84000000000003</v>
      </c>
      <c r="G48" s="31"/>
      <c r="H48" s="32"/>
    </row>
    <row r="49" s="2" customFormat="1">
      <c r="A49" s="31"/>
      <c r="B49" s="32"/>
      <c r="C49" s="231" t="s">
        <v>504</v>
      </c>
      <c r="D49" s="231" t="s">
        <v>505</v>
      </c>
      <c r="E49" s="18" t="s">
        <v>218</v>
      </c>
      <c r="F49" s="232">
        <v>419.80000000000001</v>
      </c>
      <c r="G49" s="31"/>
      <c r="H49" s="32"/>
    </row>
    <row r="50" s="2" customFormat="1" ht="16.8" customHeight="1">
      <c r="A50" s="31"/>
      <c r="B50" s="32"/>
      <c r="C50" s="231" t="s">
        <v>510</v>
      </c>
      <c r="D50" s="231" t="s">
        <v>511</v>
      </c>
      <c r="E50" s="18" t="s">
        <v>218</v>
      </c>
      <c r="F50" s="232">
        <v>206.90000000000001</v>
      </c>
      <c r="G50" s="31"/>
      <c r="H50" s="32"/>
    </row>
    <row r="51" s="2" customFormat="1" ht="16.8" customHeight="1">
      <c r="A51" s="31"/>
      <c r="B51" s="32"/>
      <c r="C51" s="227" t="s">
        <v>126</v>
      </c>
      <c r="D51" s="228" t="s">
        <v>1</v>
      </c>
      <c r="E51" s="229" t="s">
        <v>1</v>
      </c>
      <c r="F51" s="230">
        <v>15.800000000000001</v>
      </c>
      <c r="G51" s="31"/>
      <c r="H51" s="32"/>
    </row>
    <row r="52" s="2" customFormat="1" ht="16.8" customHeight="1">
      <c r="A52" s="31"/>
      <c r="B52" s="32"/>
      <c r="C52" s="231" t="s">
        <v>126</v>
      </c>
      <c r="D52" s="231" t="s">
        <v>223</v>
      </c>
      <c r="E52" s="18" t="s">
        <v>1</v>
      </c>
      <c r="F52" s="232">
        <v>15.800000000000001</v>
      </c>
      <c r="G52" s="31"/>
      <c r="H52" s="32"/>
    </row>
    <row r="53" s="2" customFormat="1" ht="16.8" customHeight="1">
      <c r="A53" s="31"/>
      <c r="B53" s="32"/>
      <c r="C53" s="233" t="s">
        <v>1522</v>
      </c>
      <c r="D53" s="31"/>
      <c r="E53" s="31"/>
      <c r="F53" s="31"/>
      <c r="G53" s="31"/>
      <c r="H53" s="32"/>
    </row>
    <row r="54" s="2" customFormat="1" ht="16.8" customHeight="1">
      <c r="A54" s="31"/>
      <c r="B54" s="32"/>
      <c r="C54" s="231" t="s">
        <v>216</v>
      </c>
      <c r="D54" s="231" t="s">
        <v>217</v>
      </c>
      <c r="E54" s="18" t="s">
        <v>218</v>
      </c>
      <c r="F54" s="232">
        <v>75.200000000000003</v>
      </c>
      <c r="G54" s="31"/>
      <c r="H54" s="32"/>
    </row>
    <row r="55" s="2" customFormat="1" ht="16.8" customHeight="1">
      <c r="A55" s="31"/>
      <c r="B55" s="32"/>
      <c r="C55" s="231" t="s">
        <v>492</v>
      </c>
      <c r="D55" s="231" t="s">
        <v>493</v>
      </c>
      <c r="E55" s="18" t="s">
        <v>218</v>
      </c>
      <c r="F55" s="232">
        <v>650.84000000000003</v>
      </c>
      <c r="G55" s="31"/>
      <c r="H55" s="32"/>
    </row>
    <row r="56" s="2" customFormat="1">
      <c r="A56" s="31"/>
      <c r="B56" s="32"/>
      <c r="C56" s="231" t="s">
        <v>504</v>
      </c>
      <c r="D56" s="231" t="s">
        <v>505</v>
      </c>
      <c r="E56" s="18" t="s">
        <v>218</v>
      </c>
      <c r="F56" s="232">
        <v>419.80000000000001</v>
      </c>
      <c r="G56" s="31"/>
      <c r="H56" s="32"/>
    </row>
    <row r="57" s="2" customFormat="1" ht="16.8" customHeight="1">
      <c r="A57" s="31"/>
      <c r="B57" s="32"/>
      <c r="C57" s="231" t="s">
        <v>510</v>
      </c>
      <c r="D57" s="231" t="s">
        <v>511</v>
      </c>
      <c r="E57" s="18" t="s">
        <v>218</v>
      </c>
      <c r="F57" s="232">
        <v>206.90000000000001</v>
      </c>
      <c r="G57" s="31"/>
      <c r="H57" s="32"/>
    </row>
    <row r="58" s="2" customFormat="1" ht="16.8" customHeight="1">
      <c r="A58" s="31"/>
      <c r="B58" s="32"/>
      <c r="C58" s="227" t="s">
        <v>129</v>
      </c>
      <c r="D58" s="228" t="s">
        <v>1</v>
      </c>
      <c r="E58" s="229" t="s">
        <v>1</v>
      </c>
      <c r="F58" s="230">
        <v>10.5</v>
      </c>
      <c r="G58" s="31"/>
      <c r="H58" s="32"/>
    </row>
    <row r="59" s="2" customFormat="1" ht="16.8" customHeight="1">
      <c r="A59" s="31"/>
      <c r="B59" s="32"/>
      <c r="C59" s="231" t="s">
        <v>129</v>
      </c>
      <c r="D59" s="231" t="s">
        <v>241</v>
      </c>
      <c r="E59" s="18" t="s">
        <v>1</v>
      </c>
      <c r="F59" s="232">
        <v>10.5</v>
      </c>
      <c r="G59" s="31"/>
      <c r="H59" s="32"/>
    </row>
    <row r="60" s="2" customFormat="1" ht="16.8" customHeight="1">
      <c r="A60" s="31"/>
      <c r="B60" s="32"/>
      <c r="C60" s="233" t="s">
        <v>1522</v>
      </c>
      <c r="D60" s="31"/>
      <c r="E60" s="31"/>
      <c r="F60" s="31"/>
      <c r="G60" s="31"/>
      <c r="H60" s="32"/>
    </row>
    <row r="61" s="2" customFormat="1" ht="16.8" customHeight="1">
      <c r="A61" s="31"/>
      <c r="B61" s="32"/>
      <c r="C61" s="231" t="s">
        <v>238</v>
      </c>
      <c r="D61" s="231" t="s">
        <v>239</v>
      </c>
      <c r="E61" s="18" t="s">
        <v>218</v>
      </c>
      <c r="F61" s="232">
        <v>20.420000000000002</v>
      </c>
      <c r="G61" s="31"/>
      <c r="H61" s="32"/>
    </row>
    <row r="62" s="2" customFormat="1" ht="16.8" customHeight="1">
      <c r="A62" s="31"/>
      <c r="B62" s="32"/>
      <c r="C62" s="231" t="s">
        <v>492</v>
      </c>
      <c r="D62" s="231" t="s">
        <v>493</v>
      </c>
      <c r="E62" s="18" t="s">
        <v>218</v>
      </c>
      <c r="F62" s="232">
        <v>650.84000000000003</v>
      </c>
      <c r="G62" s="31"/>
      <c r="H62" s="32"/>
    </row>
    <row r="63" s="2" customFormat="1" ht="16.8" customHeight="1">
      <c r="A63" s="31"/>
      <c r="B63" s="32"/>
      <c r="C63" s="231" t="s">
        <v>514</v>
      </c>
      <c r="D63" s="231" t="s">
        <v>515</v>
      </c>
      <c r="E63" s="18" t="s">
        <v>218</v>
      </c>
      <c r="F63" s="232">
        <v>10.5</v>
      </c>
      <c r="G63" s="31"/>
      <c r="H63" s="32"/>
    </row>
    <row r="64" s="2" customFormat="1" ht="16.8" customHeight="1">
      <c r="A64" s="31"/>
      <c r="B64" s="32"/>
      <c r="C64" s="227" t="s">
        <v>132</v>
      </c>
      <c r="D64" s="228" t="s">
        <v>1</v>
      </c>
      <c r="E64" s="229" t="s">
        <v>1</v>
      </c>
      <c r="F64" s="230">
        <v>10.800000000000001</v>
      </c>
      <c r="G64" s="31"/>
      <c r="H64" s="32"/>
    </row>
    <row r="65" s="2" customFormat="1" ht="16.8" customHeight="1">
      <c r="A65" s="31"/>
      <c r="B65" s="32"/>
      <c r="C65" s="231" t="s">
        <v>132</v>
      </c>
      <c r="D65" s="231" t="s">
        <v>224</v>
      </c>
      <c r="E65" s="18" t="s">
        <v>1</v>
      </c>
      <c r="F65" s="232">
        <v>10.800000000000001</v>
      </c>
      <c r="G65" s="31"/>
      <c r="H65" s="32"/>
    </row>
    <row r="66" s="2" customFormat="1" ht="16.8" customHeight="1">
      <c r="A66" s="31"/>
      <c r="B66" s="32"/>
      <c r="C66" s="233" t="s">
        <v>1522</v>
      </c>
      <c r="D66" s="31"/>
      <c r="E66" s="31"/>
      <c r="F66" s="31"/>
      <c r="G66" s="31"/>
      <c r="H66" s="32"/>
    </row>
    <row r="67" s="2" customFormat="1" ht="16.8" customHeight="1">
      <c r="A67" s="31"/>
      <c r="B67" s="32"/>
      <c r="C67" s="231" t="s">
        <v>216</v>
      </c>
      <c r="D67" s="231" t="s">
        <v>217</v>
      </c>
      <c r="E67" s="18" t="s">
        <v>218</v>
      </c>
      <c r="F67" s="232">
        <v>75.200000000000003</v>
      </c>
      <c r="G67" s="31"/>
      <c r="H67" s="32"/>
    </row>
    <row r="68" s="2" customFormat="1" ht="16.8" customHeight="1">
      <c r="A68" s="31"/>
      <c r="B68" s="32"/>
      <c r="C68" s="231" t="s">
        <v>463</v>
      </c>
      <c r="D68" s="231" t="s">
        <v>464</v>
      </c>
      <c r="E68" s="18" t="s">
        <v>218</v>
      </c>
      <c r="F68" s="232">
        <v>10.800000000000001</v>
      </c>
      <c r="G68" s="31"/>
      <c r="H68" s="32"/>
    </row>
    <row r="69" s="2" customFormat="1" ht="16.8" customHeight="1">
      <c r="A69" s="31"/>
      <c r="B69" s="32"/>
      <c r="C69" s="231" t="s">
        <v>527</v>
      </c>
      <c r="D69" s="231" t="s">
        <v>528</v>
      </c>
      <c r="E69" s="18" t="s">
        <v>218</v>
      </c>
      <c r="F69" s="232">
        <v>60.350000000000001</v>
      </c>
      <c r="G69" s="31"/>
      <c r="H69" s="32"/>
    </row>
    <row r="70" s="2" customFormat="1" ht="16.8" customHeight="1">
      <c r="A70" s="31"/>
      <c r="B70" s="32"/>
      <c r="C70" s="231" t="s">
        <v>543</v>
      </c>
      <c r="D70" s="231" t="s">
        <v>544</v>
      </c>
      <c r="E70" s="18" t="s">
        <v>218</v>
      </c>
      <c r="F70" s="232">
        <v>42.024000000000001</v>
      </c>
      <c r="G70" s="31"/>
      <c r="H70" s="32"/>
    </row>
    <row r="71" s="2" customFormat="1" ht="16.8" customHeight="1">
      <c r="A71" s="31"/>
      <c r="B71" s="32"/>
      <c r="C71" s="227" t="s">
        <v>135</v>
      </c>
      <c r="D71" s="228" t="s">
        <v>1</v>
      </c>
      <c r="E71" s="229" t="s">
        <v>1</v>
      </c>
      <c r="F71" s="230">
        <v>4.9000000000000004</v>
      </c>
      <c r="G71" s="31"/>
      <c r="H71" s="32"/>
    </row>
    <row r="72" s="2" customFormat="1" ht="16.8" customHeight="1">
      <c r="A72" s="31"/>
      <c r="B72" s="32"/>
      <c r="C72" s="231" t="s">
        <v>135</v>
      </c>
      <c r="D72" s="231" t="s">
        <v>225</v>
      </c>
      <c r="E72" s="18" t="s">
        <v>1</v>
      </c>
      <c r="F72" s="232">
        <v>4.9000000000000004</v>
      </c>
      <c r="G72" s="31"/>
      <c r="H72" s="32"/>
    </row>
    <row r="73" s="2" customFormat="1" ht="16.8" customHeight="1">
      <c r="A73" s="31"/>
      <c r="B73" s="32"/>
      <c r="C73" s="233" t="s">
        <v>1522</v>
      </c>
      <c r="D73" s="31"/>
      <c r="E73" s="31"/>
      <c r="F73" s="31"/>
      <c r="G73" s="31"/>
      <c r="H73" s="32"/>
    </row>
    <row r="74" s="2" customFormat="1" ht="16.8" customHeight="1">
      <c r="A74" s="31"/>
      <c r="B74" s="32"/>
      <c r="C74" s="231" t="s">
        <v>216</v>
      </c>
      <c r="D74" s="231" t="s">
        <v>217</v>
      </c>
      <c r="E74" s="18" t="s">
        <v>218</v>
      </c>
      <c r="F74" s="232">
        <v>75.200000000000003</v>
      </c>
      <c r="G74" s="31"/>
      <c r="H74" s="32"/>
    </row>
    <row r="75" s="2" customFormat="1">
      <c r="A75" s="31"/>
      <c r="B75" s="32"/>
      <c r="C75" s="231" t="s">
        <v>323</v>
      </c>
      <c r="D75" s="231" t="s">
        <v>324</v>
      </c>
      <c r="E75" s="18" t="s">
        <v>218</v>
      </c>
      <c r="F75" s="232">
        <v>1076.8</v>
      </c>
      <c r="G75" s="31"/>
      <c r="H75" s="32"/>
    </row>
    <row r="76" s="2" customFormat="1" ht="16.8" customHeight="1">
      <c r="A76" s="31"/>
      <c r="B76" s="32"/>
      <c r="C76" s="227" t="s">
        <v>138</v>
      </c>
      <c r="D76" s="228" t="s">
        <v>1</v>
      </c>
      <c r="E76" s="229" t="s">
        <v>1</v>
      </c>
      <c r="F76" s="230">
        <v>33.899999999999999</v>
      </c>
      <c r="G76" s="31"/>
      <c r="H76" s="32"/>
    </row>
    <row r="77" s="2" customFormat="1" ht="16.8" customHeight="1">
      <c r="A77" s="31"/>
      <c r="B77" s="32"/>
      <c r="C77" s="231" t="s">
        <v>138</v>
      </c>
      <c r="D77" s="231" t="s">
        <v>253</v>
      </c>
      <c r="E77" s="18" t="s">
        <v>1</v>
      </c>
      <c r="F77" s="232">
        <v>33.899999999999999</v>
      </c>
      <c r="G77" s="31"/>
      <c r="H77" s="32"/>
    </row>
    <row r="78" s="2" customFormat="1" ht="16.8" customHeight="1">
      <c r="A78" s="31"/>
      <c r="B78" s="32"/>
      <c r="C78" s="233" t="s">
        <v>1522</v>
      </c>
      <c r="D78" s="31"/>
      <c r="E78" s="31"/>
      <c r="F78" s="31"/>
      <c r="G78" s="31"/>
      <c r="H78" s="32"/>
    </row>
    <row r="79" s="2" customFormat="1">
      <c r="A79" s="31"/>
      <c r="B79" s="32"/>
      <c r="C79" s="231" t="s">
        <v>249</v>
      </c>
      <c r="D79" s="231" t="s">
        <v>250</v>
      </c>
      <c r="E79" s="18" t="s">
        <v>218</v>
      </c>
      <c r="F79" s="232">
        <v>83.400000000000006</v>
      </c>
      <c r="G79" s="31"/>
      <c r="H79" s="32"/>
    </row>
    <row r="80" s="2" customFormat="1">
      <c r="A80" s="31"/>
      <c r="B80" s="32"/>
      <c r="C80" s="231" t="s">
        <v>323</v>
      </c>
      <c r="D80" s="231" t="s">
        <v>324</v>
      </c>
      <c r="E80" s="18" t="s">
        <v>218</v>
      </c>
      <c r="F80" s="232">
        <v>1076.8</v>
      </c>
      <c r="G80" s="31"/>
      <c r="H80" s="32"/>
    </row>
    <row r="81" s="2" customFormat="1" ht="16.8" customHeight="1">
      <c r="A81" s="31"/>
      <c r="B81" s="32"/>
      <c r="C81" s="227" t="s">
        <v>140</v>
      </c>
      <c r="D81" s="228" t="s">
        <v>1</v>
      </c>
      <c r="E81" s="229" t="s">
        <v>1</v>
      </c>
      <c r="F81" s="230">
        <v>3.7999999999999998</v>
      </c>
      <c r="G81" s="31"/>
      <c r="H81" s="32"/>
    </row>
    <row r="82" s="2" customFormat="1" ht="16.8" customHeight="1">
      <c r="A82" s="31"/>
      <c r="B82" s="32"/>
      <c r="C82" s="231" t="s">
        <v>140</v>
      </c>
      <c r="D82" s="231" t="s">
        <v>231</v>
      </c>
      <c r="E82" s="18" t="s">
        <v>1</v>
      </c>
      <c r="F82" s="232">
        <v>3.7999999999999998</v>
      </c>
      <c r="G82" s="31"/>
      <c r="H82" s="32"/>
    </row>
    <row r="83" s="2" customFormat="1" ht="16.8" customHeight="1">
      <c r="A83" s="31"/>
      <c r="B83" s="32"/>
      <c r="C83" s="233" t="s">
        <v>1522</v>
      </c>
      <c r="D83" s="31"/>
      <c r="E83" s="31"/>
      <c r="F83" s="31"/>
      <c r="G83" s="31"/>
      <c r="H83" s="32"/>
    </row>
    <row r="84" s="2" customFormat="1">
      <c r="A84" s="31"/>
      <c r="B84" s="32"/>
      <c r="C84" s="231" t="s">
        <v>228</v>
      </c>
      <c r="D84" s="231" t="s">
        <v>229</v>
      </c>
      <c r="E84" s="18" t="s">
        <v>218</v>
      </c>
      <c r="F84" s="232">
        <v>3.7999999999999998</v>
      </c>
      <c r="G84" s="31"/>
      <c r="H84" s="32"/>
    </row>
    <row r="85" s="2" customFormat="1" ht="16.8" customHeight="1">
      <c r="A85" s="31"/>
      <c r="B85" s="32"/>
      <c r="C85" s="231" t="s">
        <v>527</v>
      </c>
      <c r="D85" s="231" t="s">
        <v>528</v>
      </c>
      <c r="E85" s="18" t="s">
        <v>218</v>
      </c>
      <c r="F85" s="232">
        <v>60.350000000000001</v>
      </c>
      <c r="G85" s="31"/>
      <c r="H85" s="32"/>
    </row>
    <row r="86" s="2" customFormat="1" ht="16.8" customHeight="1">
      <c r="A86" s="31"/>
      <c r="B86" s="32"/>
      <c r="C86" s="227" t="s">
        <v>220</v>
      </c>
      <c r="D86" s="228" t="s">
        <v>1</v>
      </c>
      <c r="E86" s="229" t="s">
        <v>1</v>
      </c>
      <c r="F86" s="230">
        <v>38.200000000000003</v>
      </c>
      <c r="G86" s="31"/>
      <c r="H86" s="32"/>
    </row>
    <row r="87" s="2" customFormat="1" ht="16.8" customHeight="1">
      <c r="A87" s="31"/>
      <c r="B87" s="32"/>
      <c r="C87" s="231" t="s">
        <v>220</v>
      </c>
      <c r="D87" s="231" t="s">
        <v>221</v>
      </c>
      <c r="E87" s="18" t="s">
        <v>1</v>
      </c>
      <c r="F87" s="232">
        <v>38.200000000000003</v>
      </c>
      <c r="G87" s="31"/>
      <c r="H87" s="32"/>
    </row>
    <row r="88" s="2" customFormat="1" ht="16.8" customHeight="1">
      <c r="A88" s="31"/>
      <c r="B88" s="32"/>
      <c r="C88" s="227" t="s">
        <v>142</v>
      </c>
      <c r="D88" s="228" t="s">
        <v>1</v>
      </c>
      <c r="E88" s="229" t="s">
        <v>1</v>
      </c>
      <c r="F88" s="230">
        <v>66.299999999999997</v>
      </c>
      <c r="G88" s="31"/>
      <c r="H88" s="32"/>
    </row>
    <row r="89" s="2" customFormat="1" ht="16.8" customHeight="1">
      <c r="A89" s="31"/>
      <c r="B89" s="32"/>
      <c r="C89" s="231" t="s">
        <v>142</v>
      </c>
      <c r="D89" s="231" t="s">
        <v>479</v>
      </c>
      <c r="E89" s="18" t="s">
        <v>1</v>
      </c>
      <c r="F89" s="232">
        <v>66.299999999999997</v>
      </c>
      <c r="G89" s="31"/>
      <c r="H89" s="32"/>
    </row>
    <row r="90" s="2" customFormat="1" ht="16.8" customHeight="1">
      <c r="A90" s="31"/>
      <c r="B90" s="32"/>
      <c r="C90" s="233" t="s">
        <v>1522</v>
      </c>
      <c r="D90" s="31"/>
      <c r="E90" s="31"/>
      <c r="F90" s="31"/>
      <c r="G90" s="31"/>
      <c r="H90" s="32"/>
    </row>
    <row r="91" s="2" customFormat="1" ht="16.8" customHeight="1">
      <c r="A91" s="31"/>
      <c r="B91" s="32"/>
      <c r="C91" s="231" t="s">
        <v>476</v>
      </c>
      <c r="D91" s="231" t="s">
        <v>477</v>
      </c>
      <c r="E91" s="18" t="s">
        <v>218</v>
      </c>
      <c r="F91" s="232">
        <v>153.59999999999999</v>
      </c>
      <c r="G91" s="31"/>
      <c r="H91" s="32"/>
    </row>
    <row r="92" s="2" customFormat="1" ht="16.8" customHeight="1">
      <c r="A92" s="31"/>
      <c r="B92" s="32"/>
      <c r="C92" s="231" t="s">
        <v>346</v>
      </c>
      <c r="D92" s="231" t="s">
        <v>347</v>
      </c>
      <c r="E92" s="18" t="s">
        <v>218</v>
      </c>
      <c r="F92" s="232">
        <v>1038.5999999999999</v>
      </c>
      <c r="G92" s="31"/>
      <c r="H92" s="32"/>
    </row>
    <row r="93" s="2" customFormat="1" ht="16.8" customHeight="1">
      <c r="A93" s="31"/>
      <c r="B93" s="32"/>
      <c r="C93" s="231" t="s">
        <v>492</v>
      </c>
      <c r="D93" s="231" t="s">
        <v>493</v>
      </c>
      <c r="E93" s="18" t="s">
        <v>218</v>
      </c>
      <c r="F93" s="232">
        <v>650.84000000000003</v>
      </c>
      <c r="G93" s="31"/>
      <c r="H93" s="32"/>
    </row>
    <row r="94" s="2" customFormat="1">
      <c r="A94" s="31"/>
      <c r="B94" s="32"/>
      <c r="C94" s="231" t="s">
        <v>504</v>
      </c>
      <c r="D94" s="231" t="s">
        <v>505</v>
      </c>
      <c r="E94" s="18" t="s">
        <v>218</v>
      </c>
      <c r="F94" s="232">
        <v>419.80000000000001</v>
      </c>
      <c r="G94" s="31"/>
      <c r="H94" s="32"/>
    </row>
    <row r="95" s="2" customFormat="1" ht="16.8" customHeight="1">
      <c r="A95" s="31"/>
      <c r="B95" s="32"/>
      <c r="C95" s="231" t="s">
        <v>510</v>
      </c>
      <c r="D95" s="231" t="s">
        <v>511</v>
      </c>
      <c r="E95" s="18" t="s">
        <v>218</v>
      </c>
      <c r="F95" s="232">
        <v>206.90000000000001</v>
      </c>
      <c r="G95" s="31"/>
      <c r="H95" s="32"/>
    </row>
    <row r="96" s="2" customFormat="1" ht="16.8" customHeight="1">
      <c r="A96" s="31"/>
      <c r="B96" s="32"/>
      <c r="C96" s="227" t="s">
        <v>144</v>
      </c>
      <c r="D96" s="228" t="s">
        <v>1</v>
      </c>
      <c r="E96" s="229" t="s">
        <v>1</v>
      </c>
      <c r="F96" s="230">
        <v>59.299999999999997</v>
      </c>
      <c r="G96" s="31"/>
      <c r="H96" s="32"/>
    </row>
    <row r="97" s="2" customFormat="1" ht="16.8" customHeight="1">
      <c r="A97" s="31"/>
      <c r="B97" s="32"/>
      <c r="C97" s="231" t="s">
        <v>144</v>
      </c>
      <c r="D97" s="231" t="s">
        <v>480</v>
      </c>
      <c r="E97" s="18" t="s">
        <v>1</v>
      </c>
      <c r="F97" s="232">
        <v>59.299999999999997</v>
      </c>
      <c r="G97" s="31"/>
      <c r="H97" s="32"/>
    </row>
    <row r="98" s="2" customFormat="1" ht="16.8" customHeight="1">
      <c r="A98" s="31"/>
      <c r="B98" s="32"/>
      <c r="C98" s="233" t="s">
        <v>1522</v>
      </c>
      <c r="D98" s="31"/>
      <c r="E98" s="31"/>
      <c r="F98" s="31"/>
      <c r="G98" s="31"/>
      <c r="H98" s="32"/>
    </row>
    <row r="99" s="2" customFormat="1" ht="16.8" customHeight="1">
      <c r="A99" s="31"/>
      <c r="B99" s="32"/>
      <c r="C99" s="231" t="s">
        <v>476</v>
      </c>
      <c r="D99" s="231" t="s">
        <v>477</v>
      </c>
      <c r="E99" s="18" t="s">
        <v>218</v>
      </c>
      <c r="F99" s="232">
        <v>153.59999999999999</v>
      </c>
      <c r="G99" s="31"/>
      <c r="H99" s="32"/>
    </row>
    <row r="100" s="2" customFormat="1" ht="16.8" customHeight="1">
      <c r="A100" s="31"/>
      <c r="B100" s="32"/>
      <c r="C100" s="231" t="s">
        <v>346</v>
      </c>
      <c r="D100" s="231" t="s">
        <v>347</v>
      </c>
      <c r="E100" s="18" t="s">
        <v>218</v>
      </c>
      <c r="F100" s="232">
        <v>1038.5999999999999</v>
      </c>
      <c r="G100" s="31"/>
      <c r="H100" s="32"/>
    </row>
    <row r="101" s="2" customFormat="1" ht="16.8" customHeight="1">
      <c r="A101" s="31"/>
      <c r="B101" s="32"/>
      <c r="C101" s="231" t="s">
        <v>492</v>
      </c>
      <c r="D101" s="231" t="s">
        <v>493</v>
      </c>
      <c r="E101" s="18" t="s">
        <v>218</v>
      </c>
      <c r="F101" s="232">
        <v>650.84000000000003</v>
      </c>
      <c r="G101" s="31"/>
      <c r="H101" s="32"/>
    </row>
    <row r="102" s="2" customFormat="1">
      <c r="A102" s="31"/>
      <c r="B102" s="32"/>
      <c r="C102" s="231" t="s">
        <v>504</v>
      </c>
      <c r="D102" s="231" t="s">
        <v>505</v>
      </c>
      <c r="E102" s="18" t="s">
        <v>218</v>
      </c>
      <c r="F102" s="232">
        <v>419.80000000000001</v>
      </c>
      <c r="G102" s="31"/>
      <c r="H102" s="32"/>
    </row>
    <row r="103" s="2" customFormat="1" ht="16.8" customHeight="1">
      <c r="A103" s="31"/>
      <c r="B103" s="32"/>
      <c r="C103" s="231" t="s">
        <v>510</v>
      </c>
      <c r="D103" s="231" t="s">
        <v>511</v>
      </c>
      <c r="E103" s="18" t="s">
        <v>218</v>
      </c>
      <c r="F103" s="232">
        <v>206.90000000000001</v>
      </c>
      <c r="G103" s="31"/>
      <c r="H103" s="32"/>
    </row>
    <row r="104" s="2" customFormat="1" ht="16.8" customHeight="1">
      <c r="A104" s="31"/>
      <c r="B104" s="32"/>
      <c r="C104" s="227" t="s">
        <v>146</v>
      </c>
      <c r="D104" s="228" t="s">
        <v>1</v>
      </c>
      <c r="E104" s="229" t="s">
        <v>1</v>
      </c>
      <c r="F104" s="230">
        <v>212.90000000000001</v>
      </c>
      <c r="G104" s="31"/>
      <c r="H104" s="32"/>
    </row>
    <row r="105" s="2" customFormat="1" ht="16.8" customHeight="1">
      <c r="A105" s="31"/>
      <c r="B105" s="32"/>
      <c r="C105" s="231" t="s">
        <v>146</v>
      </c>
      <c r="D105" s="231" t="s">
        <v>507</v>
      </c>
      <c r="E105" s="18" t="s">
        <v>1</v>
      </c>
      <c r="F105" s="232">
        <v>212.90000000000001</v>
      </c>
      <c r="G105" s="31"/>
      <c r="H105" s="32"/>
    </row>
    <row r="106" s="2" customFormat="1" ht="16.8" customHeight="1">
      <c r="A106" s="31"/>
      <c r="B106" s="32"/>
      <c r="C106" s="233" t="s">
        <v>1522</v>
      </c>
      <c r="D106" s="31"/>
      <c r="E106" s="31"/>
      <c r="F106" s="31"/>
      <c r="G106" s="31"/>
      <c r="H106" s="32"/>
    </row>
    <row r="107" s="2" customFormat="1">
      <c r="A107" s="31"/>
      <c r="B107" s="32"/>
      <c r="C107" s="231" t="s">
        <v>504</v>
      </c>
      <c r="D107" s="231" t="s">
        <v>505</v>
      </c>
      <c r="E107" s="18" t="s">
        <v>218</v>
      </c>
      <c r="F107" s="232">
        <v>419.80000000000001</v>
      </c>
      <c r="G107" s="31"/>
      <c r="H107" s="32"/>
    </row>
    <row r="108" s="2" customFormat="1" ht="16.8" customHeight="1">
      <c r="A108" s="31"/>
      <c r="B108" s="32"/>
      <c r="C108" s="231" t="s">
        <v>492</v>
      </c>
      <c r="D108" s="231" t="s">
        <v>493</v>
      </c>
      <c r="E108" s="18" t="s">
        <v>218</v>
      </c>
      <c r="F108" s="232">
        <v>650.84000000000003</v>
      </c>
      <c r="G108" s="31"/>
      <c r="H108" s="32"/>
    </row>
    <row r="109" s="2" customFormat="1" ht="16.8" customHeight="1">
      <c r="A109" s="31"/>
      <c r="B109" s="32"/>
      <c r="C109" s="227" t="s">
        <v>148</v>
      </c>
      <c r="D109" s="228" t="s">
        <v>1</v>
      </c>
      <c r="E109" s="229" t="s">
        <v>1</v>
      </c>
      <c r="F109" s="230">
        <v>830</v>
      </c>
      <c r="G109" s="31"/>
      <c r="H109" s="32"/>
    </row>
    <row r="110" s="2" customFormat="1" ht="16.8" customHeight="1">
      <c r="A110" s="31"/>
      <c r="B110" s="32"/>
      <c r="C110" s="231" t="s">
        <v>148</v>
      </c>
      <c r="D110" s="231" t="s">
        <v>451</v>
      </c>
      <c r="E110" s="18" t="s">
        <v>1</v>
      </c>
      <c r="F110" s="232">
        <v>830</v>
      </c>
      <c r="G110" s="31"/>
      <c r="H110" s="32"/>
    </row>
    <row r="111" s="2" customFormat="1" ht="16.8" customHeight="1">
      <c r="A111" s="31"/>
      <c r="B111" s="32"/>
      <c r="C111" s="233" t="s">
        <v>1522</v>
      </c>
      <c r="D111" s="31"/>
      <c r="E111" s="31"/>
      <c r="F111" s="31"/>
      <c r="G111" s="31"/>
      <c r="H111" s="32"/>
    </row>
    <row r="112" s="2" customFormat="1" ht="16.8" customHeight="1">
      <c r="A112" s="31"/>
      <c r="B112" s="32"/>
      <c r="C112" s="231" t="s">
        <v>448</v>
      </c>
      <c r="D112" s="231" t="s">
        <v>449</v>
      </c>
      <c r="E112" s="18" t="s">
        <v>218</v>
      </c>
      <c r="F112" s="232">
        <v>830</v>
      </c>
      <c r="G112" s="31"/>
      <c r="H112" s="32"/>
    </row>
    <row r="113" s="2" customFormat="1" ht="16.8" customHeight="1">
      <c r="A113" s="31"/>
      <c r="B113" s="32"/>
      <c r="C113" s="231" t="s">
        <v>346</v>
      </c>
      <c r="D113" s="231" t="s">
        <v>347</v>
      </c>
      <c r="E113" s="18" t="s">
        <v>218</v>
      </c>
      <c r="F113" s="232">
        <v>1038.5999999999999</v>
      </c>
      <c r="G113" s="31"/>
      <c r="H113" s="32"/>
    </row>
    <row r="114" s="2" customFormat="1" ht="16.8" customHeight="1">
      <c r="A114" s="31"/>
      <c r="B114" s="32"/>
      <c r="C114" s="231" t="s">
        <v>468</v>
      </c>
      <c r="D114" s="231" t="s">
        <v>469</v>
      </c>
      <c r="E114" s="18" t="s">
        <v>218</v>
      </c>
      <c r="F114" s="232">
        <v>830</v>
      </c>
      <c r="G114" s="31"/>
      <c r="H114" s="32"/>
    </row>
    <row r="115" s="2" customFormat="1" ht="16.8" customHeight="1">
      <c r="A115" s="31"/>
      <c r="B115" s="32"/>
      <c r="C115" s="231" t="s">
        <v>548</v>
      </c>
      <c r="D115" s="231" t="s">
        <v>549</v>
      </c>
      <c r="E115" s="18" t="s">
        <v>218</v>
      </c>
      <c r="F115" s="232">
        <v>830</v>
      </c>
      <c r="G115" s="31"/>
      <c r="H115" s="32"/>
    </row>
    <row r="116" s="2" customFormat="1" ht="16.8" customHeight="1">
      <c r="A116" s="31"/>
      <c r="B116" s="32"/>
      <c r="C116" s="227" t="s">
        <v>150</v>
      </c>
      <c r="D116" s="228" t="s">
        <v>1</v>
      </c>
      <c r="E116" s="229" t="s">
        <v>1</v>
      </c>
      <c r="F116" s="230">
        <v>12</v>
      </c>
      <c r="G116" s="31"/>
      <c r="H116" s="32"/>
    </row>
    <row r="117" s="2" customFormat="1" ht="16.8" customHeight="1">
      <c r="A117" s="31"/>
      <c r="B117" s="32"/>
      <c r="C117" s="231" t="s">
        <v>150</v>
      </c>
      <c r="D117" s="231" t="s">
        <v>456</v>
      </c>
      <c r="E117" s="18" t="s">
        <v>1</v>
      </c>
      <c r="F117" s="232">
        <v>12</v>
      </c>
      <c r="G117" s="31"/>
      <c r="H117" s="32"/>
    </row>
    <row r="118" s="2" customFormat="1" ht="16.8" customHeight="1">
      <c r="A118" s="31"/>
      <c r="B118" s="32"/>
      <c r="C118" s="233" t="s">
        <v>1522</v>
      </c>
      <c r="D118" s="31"/>
      <c r="E118" s="31"/>
      <c r="F118" s="31"/>
      <c r="G118" s="31"/>
      <c r="H118" s="32"/>
    </row>
    <row r="119" s="2" customFormat="1" ht="16.8" customHeight="1">
      <c r="A119" s="31"/>
      <c r="B119" s="32"/>
      <c r="C119" s="231" t="s">
        <v>453</v>
      </c>
      <c r="D119" s="231" t="s">
        <v>454</v>
      </c>
      <c r="E119" s="18" t="s">
        <v>218</v>
      </c>
      <c r="F119" s="232">
        <v>17.5</v>
      </c>
      <c r="G119" s="31"/>
      <c r="H119" s="32"/>
    </row>
    <row r="120" s="2" customFormat="1">
      <c r="A120" s="31"/>
      <c r="B120" s="32"/>
      <c r="C120" s="231" t="s">
        <v>274</v>
      </c>
      <c r="D120" s="231" t="s">
        <v>275</v>
      </c>
      <c r="E120" s="18" t="s">
        <v>276</v>
      </c>
      <c r="F120" s="232">
        <v>1555.6099999999999</v>
      </c>
      <c r="G120" s="31"/>
      <c r="H120" s="32"/>
    </row>
    <row r="121" s="2" customFormat="1" ht="16.8" customHeight="1">
      <c r="A121" s="31"/>
      <c r="B121" s="32"/>
      <c r="C121" s="231" t="s">
        <v>346</v>
      </c>
      <c r="D121" s="231" t="s">
        <v>347</v>
      </c>
      <c r="E121" s="18" t="s">
        <v>218</v>
      </c>
      <c r="F121" s="232">
        <v>1038.5999999999999</v>
      </c>
      <c r="G121" s="31"/>
      <c r="H121" s="32"/>
    </row>
    <row r="122" s="2" customFormat="1" ht="16.8" customHeight="1">
      <c r="A122" s="31"/>
      <c r="B122" s="32"/>
      <c r="C122" s="231" t="s">
        <v>476</v>
      </c>
      <c r="D122" s="231" t="s">
        <v>477</v>
      </c>
      <c r="E122" s="18" t="s">
        <v>218</v>
      </c>
      <c r="F122" s="232">
        <v>153.59999999999999</v>
      </c>
      <c r="G122" s="31"/>
      <c r="H122" s="32"/>
    </row>
    <row r="123" s="2" customFormat="1" ht="16.8" customHeight="1">
      <c r="A123" s="31"/>
      <c r="B123" s="32"/>
      <c r="C123" s="231" t="s">
        <v>518</v>
      </c>
      <c r="D123" s="231" t="s">
        <v>519</v>
      </c>
      <c r="E123" s="18" t="s">
        <v>218</v>
      </c>
      <c r="F123" s="232">
        <v>12</v>
      </c>
      <c r="G123" s="31"/>
      <c r="H123" s="32"/>
    </row>
    <row r="124" s="2" customFormat="1" ht="16.8" customHeight="1">
      <c r="A124" s="31"/>
      <c r="B124" s="32"/>
      <c r="C124" s="227" t="s">
        <v>152</v>
      </c>
      <c r="D124" s="228" t="s">
        <v>1</v>
      </c>
      <c r="E124" s="229" t="s">
        <v>1</v>
      </c>
      <c r="F124" s="230">
        <v>16</v>
      </c>
      <c r="G124" s="31"/>
      <c r="H124" s="32"/>
    </row>
    <row r="125" s="2" customFormat="1" ht="16.8" customHeight="1">
      <c r="A125" s="31"/>
      <c r="B125" s="32"/>
      <c r="C125" s="231" t="s">
        <v>152</v>
      </c>
      <c r="D125" s="231" t="s">
        <v>446</v>
      </c>
      <c r="E125" s="18" t="s">
        <v>1</v>
      </c>
      <c r="F125" s="232">
        <v>16</v>
      </c>
      <c r="G125" s="31"/>
      <c r="H125" s="32"/>
    </row>
    <row r="126" s="2" customFormat="1" ht="16.8" customHeight="1">
      <c r="A126" s="31"/>
      <c r="B126" s="32"/>
      <c r="C126" s="233" t="s">
        <v>1522</v>
      </c>
      <c r="D126" s="31"/>
      <c r="E126" s="31"/>
      <c r="F126" s="31"/>
      <c r="G126" s="31"/>
      <c r="H126" s="32"/>
    </row>
    <row r="127" s="2" customFormat="1" ht="16.8" customHeight="1">
      <c r="A127" s="31"/>
      <c r="B127" s="32"/>
      <c r="C127" s="231" t="s">
        <v>443</v>
      </c>
      <c r="D127" s="231" t="s">
        <v>444</v>
      </c>
      <c r="E127" s="18" t="s">
        <v>218</v>
      </c>
      <c r="F127" s="232">
        <v>16</v>
      </c>
      <c r="G127" s="31"/>
      <c r="H127" s="32"/>
    </row>
    <row r="128" s="2" customFormat="1">
      <c r="A128" s="31"/>
      <c r="B128" s="32"/>
      <c r="C128" s="231" t="s">
        <v>274</v>
      </c>
      <c r="D128" s="231" t="s">
        <v>275</v>
      </c>
      <c r="E128" s="18" t="s">
        <v>276</v>
      </c>
      <c r="F128" s="232">
        <v>1555.6099999999999</v>
      </c>
      <c r="G128" s="31"/>
      <c r="H128" s="32"/>
    </row>
    <row r="129" s="2" customFormat="1" ht="16.8" customHeight="1">
      <c r="A129" s="31"/>
      <c r="B129" s="32"/>
      <c r="C129" s="231" t="s">
        <v>346</v>
      </c>
      <c r="D129" s="231" t="s">
        <v>347</v>
      </c>
      <c r="E129" s="18" t="s">
        <v>218</v>
      </c>
      <c r="F129" s="232">
        <v>1038.5999999999999</v>
      </c>
      <c r="G129" s="31"/>
      <c r="H129" s="32"/>
    </row>
    <row r="130" s="2" customFormat="1" ht="16.8" customHeight="1">
      <c r="A130" s="31"/>
      <c r="B130" s="32"/>
      <c r="C130" s="231" t="s">
        <v>476</v>
      </c>
      <c r="D130" s="231" t="s">
        <v>477</v>
      </c>
      <c r="E130" s="18" t="s">
        <v>218</v>
      </c>
      <c r="F130" s="232">
        <v>153.59999999999999</v>
      </c>
      <c r="G130" s="31"/>
      <c r="H130" s="32"/>
    </row>
    <row r="131" s="2" customFormat="1" ht="16.8" customHeight="1">
      <c r="A131" s="31"/>
      <c r="B131" s="32"/>
      <c r="C131" s="231" t="s">
        <v>492</v>
      </c>
      <c r="D131" s="231" t="s">
        <v>493</v>
      </c>
      <c r="E131" s="18" t="s">
        <v>218</v>
      </c>
      <c r="F131" s="232">
        <v>650.84000000000003</v>
      </c>
      <c r="G131" s="31"/>
      <c r="H131" s="32"/>
    </row>
    <row r="132" s="2" customFormat="1">
      <c r="A132" s="31"/>
      <c r="B132" s="32"/>
      <c r="C132" s="231" t="s">
        <v>504</v>
      </c>
      <c r="D132" s="231" t="s">
        <v>505</v>
      </c>
      <c r="E132" s="18" t="s">
        <v>218</v>
      </c>
      <c r="F132" s="232">
        <v>419.80000000000001</v>
      </c>
      <c r="G132" s="31"/>
      <c r="H132" s="32"/>
    </row>
    <row r="133" s="2" customFormat="1" ht="16.8" customHeight="1">
      <c r="A133" s="31"/>
      <c r="B133" s="32"/>
      <c r="C133" s="231" t="s">
        <v>510</v>
      </c>
      <c r="D133" s="231" t="s">
        <v>511</v>
      </c>
      <c r="E133" s="18" t="s">
        <v>218</v>
      </c>
      <c r="F133" s="232">
        <v>206.90000000000001</v>
      </c>
      <c r="G133" s="31"/>
      <c r="H133" s="32"/>
    </row>
    <row r="134" s="2" customFormat="1" ht="16.8" customHeight="1">
      <c r="A134" s="31"/>
      <c r="B134" s="32"/>
      <c r="C134" s="227" t="s">
        <v>154</v>
      </c>
      <c r="D134" s="228" t="s">
        <v>1</v>
      </c>
      <c r="E134" s="229" t="s">
        <v>1</v>
      </c>
      <c r="F134" s="230">
        <v>5.5</v>
      </c>
      <c r="G134" s="31"/>
      <c r="H134" s="32"/>
    </row>
    <row r="135" s="2" customFormat="1" ht="16.8" customHeight="1">
      <c r="A135" s="31"/>
      <c r="B135" s="32"/>
      <c r="C135" s="231" t="s">
        <v>154</v>
      </c>
      <c r="D135" s="231" t="s">
        <v>222</v>
      </c>
      <c r="E135" s="18" t="s">
        <v>1</v>
      </c>
      <c r="F135" s="232">
        <v>5.5</v>
      </c>
      <c r="G135" s="31"/>
      <c r="H135" s="32"/>
    </row>
    <row r="136" s="2" customFormat="1" ht="16.8" customHeight="1">
      <c r="A136" s="31"/>
      <c r="B136" s="32"/>
      <c r="C136" s="233" t="s">
        <v>1522</v>
      </c>
      <c r="D136" s="31"/>
      <c r="E136" s="31"/>
      <c r="F136" s="31"/>
      <c r="G136" s="31"/>
      <c r="H136" s="32"/>
    </row>
    <row r="137" s="2" customFormat="1" ht="16.8" customHeight="1">
      <c r="A137" s="31"/>
      <c r="B137" s="32"/>
      <c r="C137" s="231" t="s">
        <v>216</v>
      </c>
      <c r="D137" s="231" t="s">
        <v>217</v>
      </c>
      <c r="E137" s="18" t="s">
        <v>218</v>
      </c>
      <c r="F137" s="232">
        <v>75.200000000000003</v>
      </c>
      <c r="G137" s="31"/>
      <c r="H137" s="32"/>
    </row>
    <row r="138" s="2" customFormat="1" ht="16.8" customHeight="1">
      <c r="A138" s="31"/>
      <c r="B138" s="32"/>
      <c r="C138" s="231" t="s">
        <v>233</v>
      </c>
      <c r="D138" s="231" t="s">
        <v>234</v>
      </c>
      <c r="E138" s="18" t="s">
        <v>218</v>
      </c>
      <c r="F138" s="232">
        <v>5.5</v>
      </c>
      <c r="G138" s="31"/>
      <c r="H138" s="32"/>
    </row>
    <row r="139" s="2" customFormat="1" ht="16.8" customHeight="1">
      <c r="A139" s="31"/>
      <c r="B139" s="32"/>
      <c r="C139" s="231" t="s">
        <v>346</v>
      </c>
      <c r="D139" s="231" t="s">
        <v>347</v>
      </c>
      <c r="E139" s="18" t="s">
        <v>218</v>
      </c>
      <c r="F139" s="232">
        <v>1038.5999999999999</v>
      </c>
      <c r="G139" s="31"/>
      <c r="H139" s="32"/>
    </row>
    <row r="140" s="2" customFormat="1" ht="16.8" customHeight="1">
      <c r="A140" s="31"/>
      <c r="B140" s="32"/>
      <c r="C140" s="231" t="s">
        <v>453</v>
      </c>
      <c r="D140" s="231" t="s">
        <v>454</v>
      </c>
      <c r="E140" s="18" t="s">
        <v>218</v>
      </c>
      <c r="F140" s="232">
        <v>17.5</v>
      </c>
      <c r="G140" s="31"/>
      <c r="H140" s="32"/>
    </row>
    <row r="141" s="2" customFormat="1" ht="16.8" customHeight="1">
      <c r="A141" s="31"/>
      <c r="B141" s="32"/>
      <c r="C141" s="231" t="s">
        <v>472</v>
      </c>
      <c r="D141" s="231" t="s">
        <v>473</v>
      </c>
      <c r="E141" s="18" t="s">
        <v>218</v>
      </c>
      <c r="F141" s="232">
        <v>5.5</v>
      </c>
      <c r="G141" s="31"/>
      <c r="H141" s="32"/>
    </row>
    <row r="142" s="2" customFormat="1" ht="16.8" customHeight="1">
      <c r="A142" s="31"/>
      <c r="B142" s="32"/>
      <c r="C142" s="231" t="s">
        <v>527</v>
      </c>
      <c r="D142" s="231" t="s">
        <v>528</v>
      </c>
      <c r="E142" s="18" t="s">
        <v>218</v>
      </c>
      <c r="F142" s="232">
        <v>60.350000000000001</v>
      </c>
      <c r="G142" s="31"/>
      <c r="H142" s="32"/>
    </row>
    <row r="143" s="2" customFormat="1" ht="16.8" customHeight="1">
      <c r="A143" s="31"/>
      <c r="B143" s="32"/>
      <c r="C143" s="231" t="s">
        <v>555</v>
      </c>
      <c r="D143" s="231" t="s">
        <v>556</v>
      </c>
      <c r="E143" s="18" t="s">
        <v>218</v>
      </c>
      <c r="F143" s="232">
        <v>5.5</v>
      </c>
      <c r="G143" s="31"/>
      <c r="H143" s="32"/>
    </row>
    <row r="144" s="2" customFormat="1" ht="16.8" customHeight="1">
      <c r="A144" s="31"/>
      <c r="B144" s="32"/>
      <c r="C144" s="231" t="s">
        <v>543</v>
      </c>
      <c r="D144" s="231" t="s">
        <v>544</v>
      </c>
      <c r="E144" s="18" t="s">
        <v>218</v>
      </c>
      <c r="F144" s="232">
        <v>42.024000000000001</v>
      </c>
      <c r="G144" s="31"/>
      <c r="H144" s="32"/>
    </row>
    <row r="145" s="2" customFormat="1" ht="7.44" customHeight="1">
      <c r="A145" s="31"/>
      <c r="B145" s="52"/>
      <c r="C145" s="53"/>
      <c r="D145" s="53"/>
      <c r="E145" s="53"/>
      <c r="F145" s="53"/>
      <c r="G145" s="53"/>
      <c r="H145" s="32"/>
    </row>
    <row r="146" s="2" customFormat="1">
      <c r="A146" s="31"/>
      <c r="B146" s="31"/>
      <c r="C146" s="31"/>
      <c r="D146" s="31"/>
      <c r="E146" s="31"/>
      <c r="F146" s="31"/>
      <c r="G146" s="31"/>
      <c r="H146" s="31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22" t="s">
        <v>115</v>
      </c>
      <c r="BA2" s="122" t="s">
        <v>1</v>
      </c>
      <c r="BB2" s="122" t="s">
        <v>1</v>
      </c>
      <c r="BC2" s="122" t="s">
        <v>116</v>
      </c>
      <c r="BD2" s="122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122" t="s">
        <v>117</v>
      </c>
      <c r="BA3" s="122" t="s">
        <v>1</v>
      </c>
      <c r="BB3" s="122" t="s">
        <v>1</v>
      </c>
      <c r="BC3" s="122" t="s">
        <v>118</v>
      </c>
      <c r="BD3" s="122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  <c r="AZ4" s="122" t="s">
        <v>120</v>
      </c>
      <c r="BA4" s="122" t="s">
        <v>1</v>
      </c>
      <c r="BB4" s="122" t="s">
        <v>1</v>
      </c>
      <c r="BC4" s="122" t="s">
        <v>121</v>
      </c>
      <c r="BD4" s="122" t="s">
        <v>81</v>
      </c>
    </row>
    <row r="5" s="1" customFormat="1" ht="6.96" customHeight="1">
      <c r="B5" s="21"/>
      <c r="L5" s="21"/>
      <c r="AZ5" s="122" t="s">
        <v>122</v>
      </c>
      <c r="BA5" s="122" t="s">
        <v>1</v>
      </c>
      <c r="BB5" s="122" t="s">
        <v>1</v>
      </c>
      <c r="BC5" s="122" t="s">
        <v>123</v>
      </c>
      <c r="BD5" s="122" t="s">
        <v>81</v>
      </c>
    </row>
    <row r="6" s="1" customFormat="1" ht="12" customHeight="1">
      <c r="B6" s="21"/>
      <c r="D6" s="28" t="s">
        <v>14</v>
      </c>
      <c r="L6" s="21"/>
      <c r="AZ6" s="122" t="s">
        <v>124</v>
      </c>
      <c r="BA6" s="122" t="s">
        <v>1</v>
      </c>
      <c r="BB6" s="122" t="s">
        <v>1</v>
      </c>
      <c r="BC6" s="122" t="s">
        <v>125</v>
      </c>
      <c r="BD6" s="122" t="s">
        <v>81</v>
      </c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  <c r="AZ7" s="122" t="s">
        <v>126</v>
      </c>
      <c r="BA7" s="122" t="s">
        <v>1</v>
      </c>
      <c r="BB7" s="122" t="s">
        <v>1</v>
      </c>
      <c r="BC7" s="122" t="s">
        <v>127</v>
      </c>
      <c r="BD7" s="122" t="s">
        <v>81</v>
      </c>
    </row>
    <row r="8" s="1" customFormat="1" ht="12" customHeight="1">
      <c r="B8" s="21"/>
      <c r="D8" s="28" t="s">
        <v>128</v>
      </c>
      <c r="L8" s="21"/>
      <c r="AZ8" s="122" t="s">
        <v>129</v>
      </c>
      <c r="BA8" s="122" t="s">
        <v>1</v>
      </c>
      <c r="BB8" s="122" t="s">
        <v>1</v>
      </c>
      <c r="BC8" s="122" t="s">
        <v>130</v>
      </c>
      <c r="BD8" s="122" t="s">
        <v>81</v>
      </c>
    </row>
    <row r="9" s="2" customFormat="1" ht="16.5" customHeight="1">
      <c r="A9" s="31"/>
      <c r="B9" s="32"/>
      <c r="C9" s="31"/>
      <c r="D9" s="31"/>
      <c r="E9" s="124" t="s">
        <v>131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122" t="s">
        <v>132</v>
      </c>
      <c r="BA9" s="122" t="s">
        <v>1</v>
      </c>
      <c r="BB9" s="122" t="s">
        <v>1</v>
      </c>
      <c r="BC9" s="122" t="s">
        <v>133</v>
      </c>
      <c r="BD9" s="122" t="s">
        <v>81</v>
      </c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122" t="s">
        <v>135</v>
      </c>
      <c r="BA10" s="122" t="s">
        <v>1</v>
      </c>
      <c r="BB10" s="122" t="s">
        <v>1</v>
      </c>
      <c r="BC10" s="122" t="s">
        <v>136</v>
      </c>
      <c r="BD10" s="122" t="s">
        <v>81</v>
      </c>
    </row>
    <row r="11" s="2" customFormat="1" ht="16.5" customHeight="1">
      <c r="A11" s="31"/>
      <c r="B11" s="32"/>
      <c r="C11" s="31"/>
      <c r="D11" s="31"/>
      <c r="E11" s="59" t="s">
        <v>137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122" t="s">
        <v>138</v>
      </c>
      <c r="BA11" s="122" t="s">
        <v>1</v>
      </c>
      <c r="BB11" s="122" t="s">
        <v>1</v>
      </c>
      <c r="BC11" s="122" t="s">
        <v>139</v>
      </c>
      <c r="BD11" s="122" t="s">
        <v>81</v>
      </c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Z12" s="122" t="s">
        <v>140</v>
      </c>
      <c r="BA12" s="122" t="s">
        <v>1</v>
      </c>
      <c r="BB12" s="122" t="s">
        <v>1</v>
      </c>
      <c r="BC12" s="122" t="s">
        <v>141</v>
      </c>
      <c r="BD12" s="122" t="s">
        <v>81</v>
      </c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Z13" s="122" t="s">
        <v>142</v>
      </c>
      <c r="BA13" s="122" t="s">
        <v>1</v>
      </c>
      <c r="BB13" s="122" t="s">
        <v>1</v>
      </c>
      <c r="BC13" s="122" t="s">
        <v>143</v>
      </c>
      <c r="BD13" s="122" t="s">
        <v>81</v>
      </c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Z14" s="122" t="s">
        <v>144</v>
      </c>
      <c r="BA14" s="122" t="s">
        <v>1</v>
      </c>
      <c r="BB14" s="122" t="s">
        <v>1</v>
      </c>
      <c r="BC14" s="122" t="s">
        <v>145</v>
      </c>
      <c r="BD14" s="122" t="s">
        <v>81</v>
      </c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Z15" s="122" t="s">
        <v>146</v>
      </c>
      <c r="BA15" s="122" t="s">
        <v>1</v>
      </c>
      <c r="BB15" s="122" t="s">
        <v>1</v>
      </c>
      <c r="BC15" s="122" t="s">
        <v>147</v>
      </c>
      <c r="BD15" s="122" t="s">
        <v>81</v>
      </c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Z16" s="122" t="s">
        <v>148</v>
      </c>
      <c r="BA16" s="122" t="s">
        <v>1</v>
      </c>
      <c r="BB16" s="122" t="s">
        <v>1</v>
      </c>
      <c r="BC16" s="122" t="s">
        <v>149</v>
      </c>
      <c r="BD16" s="122" t="s">
        <v>81</v>
      </c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Z17" s="122" t="s">
        <v>150</v>
      </c>
      <c r="BA17" s="122" t="s">
        <v>1</v>
      </c>
      <c r="BB17" s="122" t="s">
        <v>1</v>
      </c>
      <c r="BC17" s="122" t="s">
        <v>151</v>
      </c>
      <c r="BD17" s="122" t="s">
        <v>81</v>
      </c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Z18" s="122" t="s">
        <v>152</v>
      </c>
      <c r="BA18" s="122" t="s">
        <v>1</v>
      </c>
      <c r="BB18" s="122" t="s">
        <v>1</v>
      </c>
      <c r="BC18" s="122" t="s">
        <v>153</v>
      </c>
      <c r="BD18" s="122" t="s">
        <v>81</v>
      </c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Z19" s="122" t="s">
        <v>154</v>
      </c>
      <c r="BA19" s="122" t="s">
        <v>1</v>
      </c>
      <c r="BB19" s="122" t="s">
        <v>1</v>
      </c>
      <c r="BC19" s="122" t="s">
        <v>155</v>
      </c>
      <c r="BD19" s="122" t="s">
        <v>81</v>
      </c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5"/>
      <c r="B29" s="126"/>
      <c r="C29" s="125"/>
      <c r="D29" s="125"/>
      <c r="E29" s="29" t="s">
        <v>1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ROUND(J133, 2)</f>
        <v>7533936.6200000001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ROUND((SUM(BE133:BE654)),  2)</f>
        <v>7533936.6200000001</v>
      </c>
      <c r="G35" s="31"/>
      <c r="H35" s="31"/>
      <c r="I35" s="131">
        <v>0.20999999999999999</v>
      </c>
      <c r="J35" s="130">
        <f>ROUND(((SUM(BE133:BE654))*I35),  2)</f>
        <v>1582126.6899999999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ROUND((SUM(BF133:BF654)),  2)</f>
        <v>0</v>
      </c>
      <c r="G36" s="31"/>
      <c r="H36" s="31"/>
      <c r="I36" s="131">
        <v>0.14999999999999999</v>
      </c>
      <c r="J36" s="130">
        <f>ROUND(((SUM(BF133:BF654))*I36),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ROUND((SUM(BG133:BG654)),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ROUND((SUM(BH133:BH654)),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ROUND((SUM(BI133:BI654)),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9116063.3100000005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131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D.1.1 - Objekty pozemních komunikací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J133</f>
        <v>7533936.6199999992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161</v>
      </c>
      <c r="E99" s="145"/>
      <c r="F99" s="145"/>
      <c r="G99" s="145"/>
      <c r="H99" s="145"/>
      <c r="I99" s="145"/>
      <c r="J99" s="146">
        <f>J134</f>
        <v>7377754.1699999999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162</v>
      </c>
      <c r="E100" s="149"/>
      <c r="F100" s="149"/>
      <c r="G100" s="149"/>
      <c r="H100" s="149"/>
      <c r="I100" s="149"/>
      <c r="J100" s="150">
        <f>J135</f>
        <v>3822082.8399999999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163</v>
      </c>
      <c r="E101" s="149"/>
      <c r="F101" s="149"/>
      <c r="G101" s="149"/>
      <c r="H101" s="149"/>
      <c r="I101" s="149"/>
      <c r="J101" s="150">
        <f>J248</f>
        <v>93655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164</v>
      </c>
      <c r="E102" s="149"/>
      <c r="F102" s="149"/>
      <c r="G102" s="149"/>
      <c r="H102" s="149"/>
      <c r="I102" s="149"/>
      <c r="J102" s="150">
        <f>J264</f>
        <v>1361040.0500000001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165</v>
      </c>
      <c r="E103" s="149"/>
      <c r="F103" s="149"/>
      <c r="G103" s="149"/>
      <c r="H103" s="149"/>
      <c r="I103" s="149"/>
      <c r="J103" s="150">
        <f>J354</f>
        <v>42229.050000000003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166</v>
      </c>
      <c r="E104" s="149"/>
      <c r="F104" s="149"/>
      <c r="G104" s="149"/>
      <c r="H104" s="149"/>
      <c r="I104" s="149"/>
      <c r="J104" s="150">
        <f>J370</f>
        <v>44815.400000000001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7"/>
      <c r="C105" s="10"/>
      <c r="D105" s="148" t="s">
        <v>167</v>
      </c>
      <c r="E105" s="149"/>
      <c r="F105" s="149"/>
      <c r="G105" s="149"/>
      <c r="H105" s="149"/>
      <c r="I105" s="149"/>
      <c r="J105" s="150">
        <f>J399</f>
        <v>1677320.1500000001</v>
      </c>
      <c r="K105" s="10"/>
      <c r="L105" s="14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7"/>
      <c r="C106" s="10"/>
      <c r="D106" s="148" t="s">
        <v>168</v>
      </c>
      <c r="E106" s="149"/>
      <c r="F106" s="149"/>
      <c r="G106" s="149"/>
      <c r="H106" s="149"/>
      <c r="I106" s="149"/>
      <c r="J106" s="150">
        <f>J576</f>
        <v>146167.79999999999</v>
      </c>
      <c r="K106" s="10"/>
      <c r="L106" s="14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7"/>
      <c r="C107" s="10"/>
      <c r="D107" s="148" t="s">
        <v>169</v>
      </c>
      <c r="E107" s="149"/>
      <c r="F107" s="149"/>
      <c r="G107" s="149"/>
      <c r="H107" s="149"/>
      <c r="I107" s="149"/>
      <c r="J107" s="150">
        <f>J603</f>
        <v>190443.88000000001</v>
      </c>
      <c r="K107" s="10"/>
      <c r="L107" s="14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3"/>
      <c r="C108" s="9"/>
      <c r="D108" s="144" t="s">
        <v>170</v>
      </c>
      <c r="E108" s="145"/>
      <c r="F108" s="145"/>
      <c r="G108" s="145"/>
      <c r="H108" s="145"/>
      <c r="I108" s="145"/>
      <c r="J108" s="146">
        <f>J605</f>
        <v>75246.600000000006</v>
      </c>
      <c r="K108" s="9"/>
      <c r="L108" s="14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7"/>
      <c r="C109" s="10"/>
      <c r="D109" s="148" t="s">
        <v>171</v>
      </c>
      <c r="E109" s="149"/>
      <c r="F109" s="149"/>
      <c r="G109" s="149"/>
      <c r="H109" s="149"/>
      <c r="I109" s="149"/>
      <c r="J109" s="150">
        <f>J606</f>
        <v>75246.600000000006</v>
      </c>
      <c r="K109" s="10"/>
      <c r="L109" s="14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3"/>
      <c r="C110" s="9"/>
      <c r="D110" s="144" t="s">
        <v>172</v>
      </c>
      <c r="E110" s="145"/>
      <c r="F110" s="145"/>
      <c r="G110" s="145"/>
      <c r="H110" s="145"/>
      <c r="I110" s="145"/>
      <c r="J110" s="146">
        <f>J615</f>
        <v>80935.849999999991</v>
      </c>
      <c r="K110" s="9"/>
      <c r="L110" s="14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47"/>
      <c r="C111" s="10"/>
      <c r="D111" s="148" t="s">
        <v>173</v>
      </c>
      <c r="E111" s="149"/>
      <c r="F111" s="149"/>
      <c r="G111" s="149"/>
      <c r="H111" s="149"/>
      <c r="I111" s="149"/>
      <c r="J111" s="150">
        <f>J616</f>
        <v>80935.849999999991</v>
      </c>
      <c r="K111" s="10"/>
      <c r="L111" s="14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="2" customFormat="1" ht="6.96" customHeight="1">
      <c r="A117" s="31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4.96" customHeight="1">
      <c r="A118" s="31"/>
      <c r="B118" s="32"/>
      <c r="C118" s="22" t="s">
        <v>174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14</v>
      </c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6.5" customHeight="1">
      <c r="A121" s="31"/>
      <c r="B121" s="32"/>
      <c r="C121" s="31"/>
      <c r="D121" s="31"/>
      <c r="E121" s="124" t="str">
        <f>E7</f>
        <v>Propojení Labské a Ploučnické cyklostezky, Děčín</v>
      </c>
      <c r="F121" s="28"/>
      <c r="G121" s="28"/>
      <c r="H121" s="28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" customFormat="1" ht="12" customHeight="1">
      <c r="B122" s="21"/>
      <c r="C122" s="28" t="s">
        <v>128</v>
      </c>
      <c r="L122" s="21"/>
    </row>
    <row r="123" s="2" customFormat="1" ht="16.5" customHeight="1">
      <c r="A123" s="31"/>
      <c r="B123" s="32"/>
      <c r="C123" s="31"/>
      <c r="D123" s="31"/>
      <c r="E123" s="124" t="s">
        <v>131</v>
      </c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134</v>
      </c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6.5" customHeight="1">
      <c r="A125" s="31"/>
      <c r="B125" s="32"/>
      <c r="C125" s="31"/>
      <c r="D125" s="31"/>
      <c r="E125" s="59" t="str">
        <f>E11</f>
        <v>D.1.1 - Objekty pozemních komunikací</v>
      </c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2" customHeight="1">
      <c r="A127" s="31"/>
      <c r="B127" s="32"/>
      <c r="C127" s="28" t="s">
        <v>18</v>
      </c>
      <c r="D127" s="31"/>
      <c r="E127" s="31"/>
      <c r="F127" s="25" t="str">
        <f>F14</f>
        <v xml:space="preserve"> </v>
      </c>
      <c r="G127" s="31"/>
      <c r="H127" s="31"/>
      <c r="I127" s="28" t="s">
        <v>20</v>
      </c>
      <c r="J127" s="61" t="str">
        <f>IF(J14="","",J14)</f>
        <v>15. 11. 2022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6.96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5.15" customHeight="1">
      <c r="A129" s="31"/>
      <c r="B129" s="32"/>
      <c r="C129" s="28" t="s">
        <v>22</v>
      </c>
      <c r="D129" s="31"/>
      <c r="E129" s="31"/>
      <c r="F129" s="25" t="str">
        <f>E17</f>
        <v>Statutární město Děčín</v>
      </c>
      <c r="G129" s="31"/>
      <c r="H129" s="31"/>
      <c r="I129" s="28" t="s">
        <v>27</v>
      </c>
      <c r="J129" s="29" t="str">
        <f>E23</f>
        <v>Ing. Vladimír Polda</v>
      </c>
      <c r="K129" s="31"/>
      <c r="L129" s="47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5.15" customHeight="1">
      <c r="A130" s="31"/>
      <c r="B130" s="32"/>
      <c r="C130" s="28" t="s">
        <v>26</v>
      </c>
      <c r="D130" s="31"/>
      <c r="E130" s="31"/>
      <c r="F130" s="25" t="str">
        <f>IF(E20="","",E20)</f>
        <v xml:space="preserve"> </v>
      </c>
      <c r="G130" s="31"/>
      <c r="H130" s="31"/>
      <c r="I130" s="28" t="s">
        <v>30</v>
      </c>
      <c r="J130" s="29" t="str">
        <f>E26</f>
        <v>Ing. Jan Duben</v>
      </c>
      <c r="K130" s="31"/>
      <c r="L130" s="47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10.32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7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11" customFormat="1" ht="29.28" customHeight="1">
      <c r="A132" s="151"/>
      <c r="B132" s="152"/>
      <c r="C132" s="153" t="s">
        <v>175</v>
      </c>
      <c r="D132" s="154" t="s">
        <v>58</v>
      </c>
      <c r="E132" s="154" t="s">
        <v>54</v>
      </c>
      <c r="F132" s="154" t="s">
        <v>55</v>
      </c>
      <c r="G132" s="154" t="s">
        <v>176</v>
      </c>
      <c r="H132" s="154" t="s">
        <v>177</v>
      </c>
      <c r="I132" s="154" t="s">
        <v>178</v>
      </c>
      <c r="J132" s="155" t="s">
        <v>158</v>
      </c>
      <c r="K132" s="156" t="s">
        <v>179</v>
      </c>
      <c r="L132" s="157"/>
      <c r="M132" s="78" t="s">
        <v>1</v>
      </c>
      <c r="N132" s="79" t="s">
        <v>37</v>
      </c>
      <c r="O132" s="79" t="s">
        <v>180</v>
      </c>
      <c r="P132" s="79" t="s">
        <v>181</v>
      </c>
      <c r="Q132" s="79" t="s">
        <v>182</v>
      </c>
      <c r="R132" s="79" t="s">
        <v>183</v>
      </c>
      <c r="S132" s="79" t="s">
        <v>184</v>
      </c>
      <c r="T132" s="80" t="s">
        <v>185</v>
      </c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</row>
    <row r="133" s="2" customFormat="1" ht="22.8" customHeight="1">
      <c r="A133" s="31"/>
      <c r="B133" s="32"/>
      <c r="C133" s="85" t="s">
        <v>186</v>
      </c>
      <c r="D133" s="31"/>
      <c r="E133" s="31"/>
      <c r="F133" s="31"/>
      <c r="G133" s="31"/>
      <c r="H133" s="31"/>
      <c r="I133" s="31"/>
      <c r="J133" s="158">
        <f>BK133</f>
        <v>7533936.6199999992</v>
      </c>
      <c r="K133" s="31"/>
      <c r="L133" s="32"/>
      <c r="M133" s="81"/>
      <c r="N133" s="65"/>
      <c r="O133" s="82"/>
      <c r="P133" s="159">
        <f>P134+P605+P615</f>
        <v>5165.5262799999991</v>
      </c>
      <c r="Q133" s="82"/>
      <c r="R133" s="159">
        <f>R134+R605+R615</f>
        <v>2483.1612050000003</v>
      </c>
      <c r="S133" s="82"/>
      <c r="T133" s="160">
        <f>T134+T605+T615</f>
        <v>72.895039999999995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72</v>
      </c>
      <c r="AU133" s="18" t="s">
        <v>160</v>
      </c>
      <c r="BK133" s="161">
        <f>BK134+BK605+BK615</f>
        <v>7533936.6199999992</v>
      </c>
    </row>
    <row r="134" s="12" customFormat="1" ht="25.92" customHeight="1">
      <c r="A134" s="12"/>
      <c r="B134" s="162"/>
      <c r="C134" s="12"/>
      <c r="D134" s="163" t="s">
        <v>72</v>
      </c>
      <c r="E134" s="164" t="s">
        <v>187</v>
      </c>
      <c r="F134" s="164" t="s">
        <v>188</v>
      </c>
      <c r="G134" s="12"/>
      <c r="H134" s="12"/>
      <c r="I134" s="12"/>
      <c r="J134" s="165">
        <f>BK134</f>
        <v>7377754.1699999999</v>
      </c>
      <c r="K134" s="12"/>
      <c r="L134" s="162"/>
      <c r="M134" s="166"/>
      <c r="N134" s="167"/>
      <c r="O134" s="167"/>
      <c r="P134" s="168">
        <f>P135+P248+P264+P354+P370+P399+P576+P603</f>
        <v>5021.0603079999992</v>
      </c>
      <c r="Q134" s="167"/>
      <c r="R134" s="168">
        <f>R135+R248+R264+R354+R370+R399+R576+R603</f>
        <v>2482.9708193800002</v>
      </c>
      <c r="S134" s="167"/>
      <c r="T134" s="169">
        <f>T135+T248+T264+T354+T370+T399+T576+T603</f>
        <v>72.895039999999995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3" t="s">
        <v>79</v>
      </c>
      <c r="AT134" s="170" t="s">
        <v>72</v>
      </c>
      <c r="AU134" s="170" t="s">
        <v>73</v>
      </c>
      <c r="AY134" s="163" t="s">
        <v>189</v>
      </c>
      <c r="BK134" s="171">
        <f>BK135+BK248+BK264+BK354+BK370+BK399+BK576+BK603</f>
        <v>7377754.1699999999</v>
      </c>
    </row>
    <row r="135" s="12" customFormat="1" ht="22.8" customHeight="1">
      <c r="A135" s="12"/>
      <c r="B135" s="162"/>
      <c r="C135" s="12"/>
      <c r="D135" s="163" t="s">
        <v>72</v>
      </c>
      <c r="E135" s="172" t="s">
        <v>79</v>
      </c>
      <c r="F135" s="172" t="s">
        <v>190</v>
      </c>
      <c r="G135" s="12"/>
      <c r="H135" s="12"/>
      <c r="I135" s="12"/>
      <c r="J135" s="173">
        <f>BK135</f>
        <v>3822082.8399999999</v>
      </c>
      <c r="K135" s="12"/>
      <c r="L135" s="162"/>
      <c r="M135" s="166"/>
      <c r="N135" s="167"/>
      <c r="O135" s="167"/>
      <c r="P135" s="168">
        <f>SUM(P136:P247)</f>
        <v>3623.7812599999997</v>
      </c>
      <c r="Q135" s="167"/>
      <c r="R135" s="168">
        <f>SUM(R136:R247)</f>
        <v>1310.2269100000001</v>
      </c>
      <c r="S135" s="167"/>
      <c r="T135" s="169">
        <f>SUM(T136:T247)</f>
        <v>53.644559999999998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3" t="s">
        <v>79</v>
      </c>
      <c r="AT135" s="170" t="s">
        <v>72</v>
      </c>
      <c r="AU135" s="170" t="s">
        <v>79</v>
      </c>
      <c r="AY135" s="163" t="s">
        <v>189</v>
      </c>
      <c r="BK135" s="171">
        <f>SUM(BK136:BK247)</f>
        <v>3822082.8399999999</v>
      </c>
    </row>
    <row r="136" s="2" customFormat="1" ht="33" customHeight="1">
      <c r="A136" s="31"/>
      <c r="B136" s="174"/>
      <c r="C136" s="175" t="s">
        <v>79</v>
      </c>
      <c r="D136" s="175" t="s">
        <v>191</v>
      </c>
      <c r="E136" s="176" t="s">
        <v>192</v>
      </c>
      <c r="F136" s="177" t="s">
        <v>193</v>
      </c>
      <c r="G136" s="178" t="s">
        <v>194</v>
      </c>
      <c r="H136" s="179">
        <v>29</v>
      </c>
      <c r="I136" s="180">
        <v>599</v>
      </c>
      <c r="J136" s="180">
        <f>ROUND(I136*H136,2)</f>
        <v>17371</v>
      </c>
      <c r="K136" s="181"/>
      <c r="L136" s="32"/>
      <c r="M136" s="182" t="s">
        <v>1</v>
      </c>
      <c r="N136" s="183" t="s">
        <v>38</v>
      </c>
      <c r="O136" s="184">
        <v>0.88900000000000001</v>
      </c>
      <c r="P136" s="184">
        <f>O136*H136</f>
        <v>25.780999999999999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195</v>
      </c>
      <c r="AT136" s="186" t="s">
        <v>191</v>
      </c>
      <c r="AU136" s="186" t="s">
        <v>81</v>
      </c>
      <c r="AY136" s="18" t="s">
        <v>189</v>
      </c>
      <c r="BE136" s="187">
        <f>IF(N136="základní",J136,0)</f>
        <v>17371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17371</v>
      </c>
      <c r="BL136" s="18" t="s">
        <v>195</v>
      </c>
      <c r="BM136" s="186" t="s">
        <v>196</v>
      </c>
    </row>
    <row r="137" s="13" customFormat="1">
      <c r="A137" s="13"/>
      <c r="B137" s="188"/>
      <c r="C137" s="13"/>
      <c r="D137" s="189" t="s">
        <v>197</v>
      </c>
      <c r="E137" s="190" t="s">
        <v>1</v>
      </c>
      <c r="F137" s="191" t="s">
        <v>198</v>
      </c>
      <c r="G137" s="13"/>
      <c r="H137" s="192">
        <v>29</v>
      </c>
      <c r="I137" s="13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197</v>
      </c>
      <c r="AU137" s="190" t="s">
        <v>81</v>
      </c>
      <c r="AV137" s="13" t="s">
        <v>81</v>
      </c>
      <c r="AW137" s="13" t="s">
        <v>29</v>
      </c>
      <c r="AX137" s="13" t="s">
        <v>79</v>
      </c>
      <c r="AY137" s="190" t="s">
        <v>189</v>
      </c>
    </row>
    <row r="138" s="2" customFormat="1" ht="33" customHeight="1">
      <c r="A138" s="31"/>
      <c r="B138" s="174"/>
      <c r="C138" s="175" t="s">
        <v>81</v>
      </c>
      <c r="D138" s="175" t="s">
        <v>191</v>
      </c>
      <c r="E138" s="176" t="s">
        <v>199</v>
      </c>
      <c r="F138" s="177" t="s">
        <v>200</v>
      </c>
      <c r="G138" s="178" t="s">
        <v>194</v>
      </c>
      <c r="H138" s="179">
        <v>6</v>
      </c>
      <c r="I138" s="180">
        <v>1180</v>
      </c>
      <c r="J138" s="180">
        <f>ROUND(I138*H138,2)</f>
        <v>7080</v>
      </c>
      <c r="K138" s="181"/>
      <c r="L138" s="32"/>
      <c r="M138" s="182" t="s">
        <v>1</v>
      </c>
      <c r="N138" s="183" t="s">
        <v>38</v>
      </c>
      <c r="O138" s="184">
        <v>2.2970000000000002</v>
      </c>
      <c r="P138" s="184">
        <f>O138*H138</f>
        <v>13.782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6" t="s">
        <v>195</v>
      </c>
      <c r="AT138" s="186" t="s">
        <v>191</v>
      </c>
      <c r="AU138" s="186" t="s">
        <v>81</v>
      </c>
      <c r="AY138" s="18" t="s">
        <v>189</v>
      </c>
      <c r="BE138" s="187">
        <f>IF(N138="základní",J138,0)</f>
        <v>7080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79</v>
      </c>
      <c r="BK138" s="187">
        <f>ROUND(I138*H138,2)</f>
        <v>7080</v>
      </c>
      <c r="BL138" s="18" t="s">
        <v>195</v>
      </c>
      <c r="BM138" s="186" t="s">
        <v>201</v>
      </c>
    </row>
    <row r="139" s="13" customFormat="1">
      <c r="A139" s="13"/>
      <c r="B139" s="188"/>
      <c r="C139" s="13"/>
      <c r="D139" s="189" t="s">
        <v>197</v>
      </c>
      <c r="E139" s="190" t="s">
        <v>1</v>
      </c>
      <c r="F139" s="191" t="s">
        <v>202</v>
      </c>
      <c r="G139" s="13"/>
      <c r="H139" s="192">
        <v>6</v>
      </c>
      <c r="I139" s="13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0" t="s">
        <v>197</v>
      </c>
      <c r="AU139" s="190" t="s">
        <v>81</v>
      </c>
      <c r="AV139" s="13" t="s">
        <v>81</v>
      </c>
      <c r="AW139" s="13" t="s">
        <v>29</v>
      </c>
      <c r="AX139" s="13" t="s">
        <v>79</v>
      </c>
      <c r="AY139" s="190" t="s">
        <v>189</v>
      </c>
    </row>
    <row r="140" s="2" customFormat="1" ht="33" customHeight="1">
      <c r="A140" s="31"/>
      <c r="B140" s="174"/>
      <c r="C140" s="175" t="s">
        <v>98</v>
      </c>
      <c r="D140" s="175" t="s">
        <v>191</v>
      </c>
      <c r="E140" s="176" t="s">
        <v>203</v>
      </c>
      <c r="F140" s="177" t="s">
        <v>204</v>
      </c>
      <c r="G140" s="178" t="s">
        <v>194</v>
      </c>
      <c r="H140" s="179">
        <v>4</v>
      </c>
      <c r="I140" s="180">
        <v>3080</v>
      </c>
      <c r="J140" s="180">
        <f>ROUND(I140*H140,2)</f>
        <v>12320</v>
      </c>
      <c r="K140" s="181"/>
      <c r="L140" s="32"/>
      <c r="M140" s="182" t="s">
        <v>1</v>
      </c>
      <c r="N140" s="183" t="s">
        <v>38</v>
      </c>
      <c r="O140" s="184">
        <v>7.3710000000000004</v>
      </c>
      <c r="P140" s="184">
        <f>O140*H140</f>
        <v>29.484000000000002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6" t="s">
        <v>195</v>
      </c>
      <c r="AT140" s="186" t="s">
        <v>191</v>
      </c>
      <c r="AU140" s="186" t="s">
        <v>81</v>
      </c>
      <c r="AY140" s="18" t="s">
        <v>189</v>
      </c>
      <c r="BE140" s="187">
        <f>IF(N140="základní",J140,0)</f>
        <v>12320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8" t="s">
        <v>79</v>
      </c>
      <c r="BK140" s="187">
        <f>ROUND(I140*H140,2)</f>
        <v>12320</v>
      </c>
      <c r="BL140" s="18" t="s">
        <v>195</v>
      </c>
      <c r="BM140" s="186" t="s">
        <v>205</v>
      </c>
    </row>
    <row r="141" s="13" customFormat="1">
      <c r="A141" s="13"/>
      <c r="B141" s="188"/>
      <c r="C141" s="13"/>
      <c r="D141" s="189" t="s">
        <v>197</v>
      </c>
      <c r="E141" s="190" t="s">
        <v>1</v>
      </c>
      <c r="F141" s="191" t="s">
        <v>206</v>
      </c>
      <c r="G141" s="13"/>
      <c r="H141" s="192">
        <v>4</v>
      </c>
      <c r="I141" s="13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197</v>
      </c>
      <c r="AU141" s="190" t="s">
        <v>81</v>
      </c>
      <c r="AV141" s="13" t="s">
        <v>81</v>
      </c>
      <c r="AW141" s="13" t="s">
        <v>29</v>
      </c>
      <c r="AX141" s="13" t="s">
        <v>79</v>
      </c>
      <c r="AY141" s="190" t="s">
        <v>189</v>
      </c>
    </row>
    <row r="142" s="2" customFormat="1" ht="33" customHeight="1">
      <c r="A142" s="31"/>
      <c r="B142" s="174"/>
      <c r="C142" s="175" t="s">
        <v>195</v>
      </c>
      <c r="D142" s="175" t="s">
        <v>191</v>
      </c>
      <c r="E142" s="176" t="s">
        <v>207</v>
      </c>
      <c r="F142" s="177" t="s">
        <v>208</v>
      </c>
      <c r="G142" s="178" t="s">
        <v>194</v>
      </c>
      <c r="H142" s="179">
        <v>6</v>
      </c>
      <c r="I142" s="180">
        <v>4580</v>
      </c>
      <c r="J142" s="180">
        <f>ROUND(I142*H142,2)</f>
        <v>27480</v>
      </c>
      <c r="K142" s="181"/>
      <c r="L142" s="32"/>
      <c r="M142" s="182" t="s">
        <v>1</v>
      </c>
      <c r="N142" s="183" t="s">
        <v>38</v>
      </c>
      <c r="O142" s="184">
        <v>11.239000000000001</v>
      </c>
      <c r="P142" s="184">
        <f>O142*H142</f>
        <v>67.433999999999998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6" t="s">
        <v>195</v>
      </c>
      <c r="AT142" s="186" t="s">
        <v>191</v>
      </c>
      <c r="AU142" s="186" t="s">
        <v>81</v>
      </c>
      <c r="AY142" s="18" t="s">
        <v>189</v>
      </c>
      <c r="BE142" s="187">
        <f>IF(N142="základní",J142,0)</f>
        <v>27480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79</v>
      </c>
      <c r="BK142" s="187">
        <f>ROUND(I142*H142,2)</f>
        <v>27480</v>
      </c>
      <c r="BL142" s="18" t="s">
        <v>195</v>
      </c>
      <c r="BM142" s="186" t="s">
        <v>209</v>
      </c>
    </row>
    <row r="143" s="13" customFormat="1">
      <c r="A143" s="13"/>
      <c r="B143" s="188"/>
      <c r="C143" s="13"/>
      <c r="D143" s="189" t="s">
        <v>197</v>
      </c>
      <c r="E143" s="190" t="s">
        <v>1</v>
      </c>
      <c r="F143" s="191" t="s">
        <v>202</v>
      </c>
      <c r="G143" s="13"/>
      <c r="H143" s="192">
        <v>6</v>
      </c>
      <c r="I143" s="13"/>
      <c r="J143" s="13"/>
      <c r="K143" s="13"/>
      <c r="L143" s="188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197</v>
      </c>
      <c r="AU143" s="190" t="s">
        <v>81</v>
      </c>
      <c r="AV143" s="13" t="s">
        <v>81</v>
      </c>
      <c r="AW143" s="13" t="s">
        <v>29</v>
      </c>
      <c r="AX143" s="13" t="s">
        <v>79</v>
      </c>
      <c r="AY143" s="190" t="s">
        <v>189</v>
      </c>
    </row>
    <row r="144" s="2" customFormat="1" ht="33" customHeight="1">
      <c r="A144" s="31"/>
      <c r="B144" s="174"/>
      <c r="C144" s="175" t="s">
        <v>210</v>
      </c>
      <c r="D144" s="175" t="s">
        <v>191</v>
      </c>
      <c r="E144" s="176" t="s">
        <v>211</v>
      </c>
      <c r="F144" s="177" t="s">
        <v>212</v>
      </c>
      <c r="G144" s="178" t="s">
        <v>194</v>
      </c>
      <c r="H144" s="179">
        <v>2</v>
      </c>
      <c r="I144" s="180">
        <v>18100</v>
      </c>
      <c r="J144" s="180">
        <f>ROUND(I144*H144,2)</f>
        <v>36200</v>
      </c>
      <c r="K144" s="181"/>
      <c r="L144" s="32"/>
      <c r="M144" s="182" t="s">
        <v>1</v>
      </c>
      <c r="N144" s="183" t="s">
        <v>38</v>
      </c>
      <c r="O144" s="184">
        <v>42.704999999999998</v>
      </c>
      <c r="P144" s="184">
        <f>O144*H144</f>
        <v>85.409999999999997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6" t="s">
        <v>195</v>
      </c>
      <c r="AT144" s="186" t="s">
        <v>191</v>
      </c>
      <c r="AU144" s="186" t="s">
        <v>81</v>
      </c>
      <c r="AY144" s="18" t="s">
        <v>189</v>
      </c>
      <c r="BE144" s="187">
        <f>IF(N144="základní",J144,0)</f>
        <v>36200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79</v>
      </c>
      <c r="BK144" s="187">
        <f>ROUND(I144*H144,2)</f>
        <v>36200</v>
      </c>
      <c r="BL144" s="18" t="s">
        <v>195</v>
      </c>
      <c r="BM144" s="186" t="s">
        <v>213</v>
      </c>
    </row>
    <row r="145" s="13" customFormat="1">
      <c r="A145" s="13"/>
      <c r="B145" s="188"/>
      <c r="C145" s="13"/>
      <c r="D145" s="189" t="s">
        <v>197</v>
      </c>
      <c r="E145" s="190" t="s">
        <v>1</v>
      </c>
      <c r="F145" s="191" t="s">
        <v>214</v>
      </c>
      <c r="G145" s="13"/>
      <c r="H145" s="192">
        <v>2</v>
      </c>
      <c r="I145" s="13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0" t="s">
        <v>197</v>
      </c>
      <c r="AU145" s="190" t="s">
        <v>81</v>
      </c>
      <c r="AV145" s="13" t="s">
        <v>81</v>
      </c>
      <c r="AW145" s="13" t="s">
        <v>29</v>
      </c>
      <c r="AX145" s="13" t="s">
        <v>79</v>
      </c>
      <c r="AY145" s="190" t="s">
        <v>189</v>
      </c>
    </row>
    <row r="146" s="2" customFormat="1" ht="24.15" customHeight="1">
      <c r="A146" s="31"/>
      <c r="B146" s="174"/>
      <c r="C146" s="175" t="s">
        <v>215</v>
      </c>
      <c r="D146" s="175" t="s">
        <v>191</v>
      </c>
      <c r="E146" s="176" t="s">
        <v>216</v>
      </c>
      <c r="F146" s="177" t="s">
        <v>217</v>
      </c>
      <c r="G146" s="178" t="s">
        <v>218</v>
      </c>
      <c r="H146" s="179">
        <v>75.200000000000003</v>
      </c>
      <c r="I146" s="180">
        <v>42.600000000000001</v>
      </c>
      <c r="J146" s="180">
        <f>ROUND(I146*H146,2)</f>
        <v>3203.52</v>
      </c>
      <c r="K146" s="181"/>
      <c r="L146" s="32"/>
      <c r="M146" s="182" t="s">
        <v>1</v>
      </c>
      <c r="N146" s="183" t="s">
        <v>38</v>
      </c>
      <c r="O146" s="184">
        <v>0.039</v>
      </c>
      <c r="P146" s="184">
        <f>O146*H146</f>
        <v>2.9328000000000003</v>
      </c>
      <c r="Q146" s="184">
        <v>0</v>
      </c>
      <c r="R146" s="184">
        <f>Q146*H146</f>
        <v>0</v>
      </c>
      <c r="S146" s="184">
        <v>0.29499999999999998</v>
      </c>
      <c r="T146" s="185">
        <f>S146*H146</f>
        <v>22.184000000000001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6" t="s">
        <v>195</v>
      </c>
      <c r="AT146" s="186" t="s">
        <v>191</v>
      </c>
      <c r="AU146" s="186" t="s">
        <v>81</v>
      </c>
      <c r="AY146" s="18" t="s">
        <v>189</v>
      </c>
      <c r="BE146" s="187">
        <f>IF(N146="základní",J146,0)</f>
        <v>3203.52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79</v>
      </c>
      <c r="BK146" s="187">
        <f>ROUND(I146*H146,2)</f>
        <v>3203.52</v>
      </c>
      <c r="BL146" s="18" t="s">
        <v>195</v>
      </c>
      <c r="BM146" s="186" t="s">
        <v>219</v>
      </c>
    </row>
    <row r="147" s="13" customFormat="1">
      <c r="A147" s="13"/>
      <c r="B147" s="188"/>
      <c r="C147" s="13"/>
      <c r="D147" s="189" t="s">
        <v>197</v>
      </c>
      <c r="E147" s="190" t="s">
        <v>220</v>
      </c>
      <c r="F147" s="191" t="s">
        <v>221</v>
      </c>
      <c r="G147" s="13"/>
      <c r="H147" s="192">
        <v>38.200000000000003</v>
      </c>
      <c r="I147" s="13"/>
      <c r="J147" s="13"/>
      <c r="K147" s="13"/>
      <c r="L147" s="188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197</v>
      </c>
      <c r="AU147" s="190" t="s">
        <v>81</v>
      </c>
      <c r="AV147" s="13" t="s">
        <v>81</v>
      </c>
      <c r="AW147" s="13" t="s">
        <v>29</v>
      </c>
      <c r="AX147" s="13" t="s">
        <v>73</v>
      </c>
      <c r="AY147" s="190" t="s">
        <v>189</v>
      </c>
    </row>
    <row r="148" s="13" customFormat="1">
      <c r="A148" s="13"/>
      <c r="B148" s="188"/>
      <c r="C148" s="13"/>
      <c r="D148" s="189" t="s">
        <v>197</v>
      </c>
      <c r="E148" s="190" t="s">
        <v>154</v>
      </c>
      <c r="F148" s="191" t="s">
        <v>222</v>
      </c>
      <c r="G148" s="13"/>
      <c r="H148" s="192">
        <v>5.5</v>
      </c>
      <c r="I148" s="13"/>
      <c r="J148" s="13"/>
      <c r="K148" s="13"/>
      <c r="L148" s="188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0" t="s">
        <v>197</v>
      </c>
      <c r="AU148" s="190" t="s">
        <v>81</v>
      </c>
      <c r="AV148" s="13" t="s">
        <v>81</v>
      </c>
      <c r="AW148" s="13" t="s">
        <v>29</v>
      </c>
      <c r="AX148" s="13" t="s">
        <v>73</v>
      </c>
      <c r="AY148" s="190" t="s">
        <v>189</v>
      </c>
    </row>
    <row r="149" s="13" customFormat="1">
      <c r="A149" s="13"/>
      <c r="B149" s="188"/>
      <c r="C149" s="13"/>
      <c r="D149" s="189" t="s">
        <v>197</v>
      </c>
      <c r="E149" s="190" t="s">
        <v>126</v>
      </c>
      <c r="F149" s="191" t="s">
        <v>223</v>
      </c>
      <c r="G149" s="13"/>
      <c r="H149" s="192">
        <v>15.800000000000001</v>
      </c>
      <c r="I149" s="13"/>
      <c r="J149" s="13"/>
      <c r="K149" s="13"/>
      <c r="L149" s="188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197</v>
      </c>
      <c r="AU149" s="190" t="s">
        <v>81</v>
      </c>
      <c r="AV149" s="13" t="s">
        <v>81</v>
      </c>
      <c r="AW149" s="13" t="s">
        <v>29</v>
      </c>
      <c r="AX149" s="13" t="s">
        <v>73</v>
      </c>
      <c r="AY149" s="190" t="s">
        <v>189</v>
      </c>
    </row>
    <row r="150" s="13" customFormat="1">
      <c r="A150" s="13"/>
      <c r="B150" s="188"/>
      <c r="C150" s="13"/>
      <c r="D150" s="189" t="s">
        <v>197</v>
      </c>
      <c r="E150" s="190" t="s">
        <v>132</v>
      </c>
      <c r="F150" s="191" t="s">
        <v>224</v>
      </c>
      <c r="G150" s="13"/>
      <c r="H150" s="192">
        <v>10.800000000000001</v>
      </c>
      <c r="I150" s="13"/>
      <c r="J150" s="13"/>
      <c r="K150" s="13"/>
      <c r="L150" s="188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0" t="s">
        <v>197</v>
      </c>
      <c r="AU150" s="190" t="s">
        <v>81</v>
      </c>
      <c r="AV150" s="13" t="s">
        <v>81</v>
      </c>
      <c r="AW150" s="13" t="s">
        <v>29</v>
      </c>
      <c r="AX150" s="13" t="s">
        <v>73</v>
      </c>
      <c r="AY150" s="190" t="s">
        <v>189</v>
      </c>
    </row>
    <row r="151" s="13" customFormat="1">
      <c r="A151" s="13"/>
      <c r="B151" s="188"/>
      <c r="C151" s="13"/>
      <c r="D151" s="189" t="s">
        <v>197</v>
      </c>
      <c r="E151" s="190" t="s">
        <v>135</v>
      </c>
      <c r="F151" s="191" t="s">
        <v>225</v>
      </c>
      <c r="G151" s="13"/>
      <c r="H151" s="192">
        <v>4.9000000000000004</v>
      </c>
      <c r="I151" s="13"/>
      <c r="J151" s="13"/>
      <c r="K151" s="13"/>
      <c r="L151" s="188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0" t="s">
        <v>197</v>
      </c>
      <c r="AU151" s="190" t="s">
        <v>81</v>
      </c>
      <c r="AV151" s="13" t="s">
        <v>81</v>
      </c>
      <c r="AW151" s="13" t="s">
        <v>29</v>
      </c>
      <c r="AX151" s="13" t="s">
        <v>73</v>
      </c>
      <c r="AY151" s="190" t="s">
        <v>189</v>
      </c>
    </row>
    <row r="152" s="14" customFormat="1">
      <c r="A152" s="14"/>
      <c r="B152" s="196"/>
      <c r="C152" s="14"/>
      <c r="D152" s="189" t="s">
        <v>197</v>
      </c>
      <c r="E152" s="197" t="s">
        <v>1</v>
      </c>
      <c r="F152" s="198" t="s">
        <v>226</v>
      </c>
      <c r="G152" s="14"/>
      <c r="H152" s="199">
        <v>75.200000000000003</v>
      </c>
      <c r="I152" s="14"/>
      <c r="J152" s="14"/>
      <c r="K152" s="14"/>
      <c r="L152" s="196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7" t="s">
        <v>197</v>
      </c>
      <c r="AU152" s="197" t="s">
        <v>81</v>
      </c>
      <c r="AV152" s="14" t="s">
        <v>195</v>
      </c>
      <c r="AW152" s="14" t="s">
        <v>29</v>
      </c>
      <c r="AX152" s="14" t="s">
        <v>79</v>
      </c>
      <c r="AY152" s="197" t="s">
        <v>189</v>
      </c>
    </row>
    <row r="153" s="2" customFormat="1" ht="33" customHeight="1">
      <c r="A153" s="31"/>
      <c r="B153" s="174"/>
      <c r="C153" s="175" t="s">
        <v>227</v>
      </c>
      <c r="D153" s="175" t="s">
        <v>191</v>
      </c>
      <c r="E153" s="176" t="s">
        <v>228</v>
      </c>
      <c r="F153" s="177" t="s">
        <v>229</v>
      </c>
      <c r="G153" s="178" t="s">
        <v>218</v>
      </c>
      <c r="H153" s="179">
        <v>3.7999999999999998</v>
      </c>
      <c r="I153" s="180">
        <v>42.600000000000001</v>
      </c>
      <c r="J153" s="180">
        <f>ROUND(I153*H153,2)</f>
        <v>161.88</v>
      </c>
      <c r="K153" s="181"/>
      <c r="L153" s="32"/>
      <c r="M153" s="182" t="s">
        <v>1</v>
      </c>
      <c r="N153" s="183" t="s">
        <v>38</v>
      </c>
      <c r="O153" s="184">
        <v>0.039</v>
      </c>
      <c r="P153" s="184">
        <f>O153*H153</f>
        <v>0.1482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6" t="s">
        <v>195</v>
      </c>
      <c r="AT153" s="186" t="s">
        <v>191</v>
      </c>
      <c r="AU153" s="186" t="s">
        <v>81</v>
      </c>
      <c r="AY153" s="18" t="s">
        <v>189</v>
      </c>
      <c r="BE153" s="187">
        <f>IF(N153="základní",J153,0)</f>
        <v>161.88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8" t="s">
        <v>79</v>
      </c>
      <c r="BK153" s="187">
        <f>ROUND(I153*H153,2)</f>
        <v>161.88</v>
      </c>
      <c r="BL153" s="18" t="s">
        <v>195</v>
      </c>
      <c r="BM153" s="186" t="s">
        <v>230</v>
      </c>
    </row>
    <row r="154" s="13" customFormat="1">
      <c r="A154" s="13"/>
      <c r="B154" s="188"/>
      <c r="C154" s="13"/>
      <c r="D154" s="189" t="s">
        <v>197</v>
      </c>
      <c r="E154" s="190" t="s">
        <v>140</v>
      </c>
      <c r="F154" s="191" t="s">
        <v>231</v>
      </c>
      <c r="G154" s="13"/>
      <c r="H154" s="192">
        <v>3.7999999999999998</v>
      </c>
      <c r="I154" s="13"/>
      <c r="J154" s="13"/>
      <c r="K154" s="13"/>
      <c r="L154" s="188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197</v>
      </c>
      <c r="AU154" s="190" t="s">
        <v>81</v>
      </c>
      <c r="AV154" s="13" t="s">
        <v>81</v>
      </c>
      <c r="AW154" s="13" t="s">
        <v>29</v>
      </c>
      <c r="AX154" s="13" t="s">
        <v>79</v>
      </c>
      <c r="AY154" s="190" t="s">
        <v>189</v>
      </c>
    </row>
    <row r="155" s="2" customFormat="1" ht="24.15" customHeight="1">
      <c r="A155" s="31"/>
      <c r="B155" s="174"/>
      <c r="C155" s="175" t="s">
        <v>232</v>
      </c>
      <c r="D155" s="175" t="s">
        <v>191</v>
      </c>
      <c r="E155" s="176" t="s">
        <v>233</v>
      </c>
      <c r="F155" s="177" t="s">
        <v>234</v>
      </c>
      <c r="G155" s="178" t="s">
        <v>218</v>
      </c>
      <c r="H155" s="179">
        <v>5.5</v>
      </c>
      <c r="I155" s="180">
        <v>151</v>
      </c>
      <c r="J155" s="180">
        <f>ROUND(I155*H155,2)</f>
        <v>830.5</v>
      </c>
      <c r="K155" s="181"/>
      <c r="L155" s="32"/>
      <c r="M155" s="182" t="s">
        <v>1</v>
      </c>
      <c r="N155" s="183" t="s">
        <v>38</v>
      </c>
      <c r="O155" s="184">
        <v>0.23200000000000001</v>
      </c>
      <c r="P155" s="184">
        <f>O155*H155</f>
        <v>1.276</v>
      </c>
      <c r="Q155" s="184">
        <v>0</v>
      </c>
      <c r="R155" s="184">
        <f>Q155*H155</f>
        <v>0</v>
      </c>
      <c r="S155" s="184">
        <v>0.57999999999999996</v>
      </c>
      <c r="T155" s="185">
        <f>S155*H155</f>
        <v>3.1899999999999999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6" t="s">
        <v>195</v>
      </c>
      <c r="AT155" s="186" t="s">
        <v>191</v>
      </c>
      <c r="AU155" s="186" t="s">
        <v>81</v>
      </c>
      <c r="AY155" s="18" t="s">
        <v>189</v>
      </c>
      <c r="BE155" s="187">
        <f>IF(N155="základní",J155,0)</f>
        <v>830.5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79</v>
      </c>
      <c r="BK155" s="187">
        <f>ROUND(I155*H155,2)</f>
        <v>830.5</v>
      </c>
      <c r="BL155" s="18" t="s">
        <v>195</v>
      </c>
      <c r="BM155" s="186" t="s">
        <v>235</v>
      </c>
    </row>
    <row r="156" s="13" customFormat="1">
      <c r="A156" s="13"/>
      <c r="B156" s="188"/>
      <c r="C156" s="13"/>
      <c r="D156" s="189" t="s">
        <v>197</v>
      </c>
      <c r="E156" s="190" t="s">
        <v>1</v>
      </c>
      <c r="F156" s="191" t="s">
        <v>236</v>
      </c>
      <c r="G156" s="13"/>
      <c r="H156" s="192">
        <v>5.5</v>
      </c>
      <c r="I156" s="13"/>
      <c r="J156" s="13"/>
      <c r="K156" s="13"/>
      <c r="L156" s="188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0" t="s">
        <v>197</v>
      </c>
      <c r="AU156" s="190" t="s">
        <v>81</v>
      </c>
      <c r="AV156" s="13" t="s">
        <v>81</v>
      </c>
      <c r="AW156" s="13" t="s">
        <v>29</v>
      </c>
      <c r="AX156" s="13" t="s">
        <v>79</v>
      </c>
      <c r="AY156" s="190" t="s">
        <v>189</v>
      </c>
    </row>
    <row r="157" s="2" customFormat="1" ht="24.15" customHeight="1">
      <c r="A157" s="31"/>
      <c r="B157" s="174"/>
      <c r="C157" s="175" t="s">
        <v>237</v>
      </c>
      <c r="D157" s="175" t="s">
        <v>191</v>
      </c>
      <c r="E157" s="176" t="s">
        <v>238</v>
      </c>
      <c r="F157" s="177" t="s">
        <v>239</v>
      </c>
      <c r="G157" s="178" t="s">
        <v>218</v>
      </c>
      <c r="H157" s="179">
        <v>20.420000000000002</v>
      </c>
      <c r="I157" s="180">
        <v>60.700000000000003</v>
      </c>
      <c r="J157" s="180">
        <f>ROUND(I157*H157,2)</f>
        <v>1239.49</v>
      </c>
      <c r="K157" s="181"/>
      <c r="L157" s="32"/>
      <c r="M157" s="182" t="s">
        <v>1</v>
      </c>
      <c r="N157" s="183" t="s">
        <v>38</v>
      </c>
      <c r="O157" s="184">
        <v>0.094</v>
      </c>
      <c r="P157" s="184">
        <f>O157*H157</f>
        <v>1.9194800000000001</v>
      </c>
      <c r="Q157" s="184">
        <v>0</v>
      </c>
      <c r="R157" s="184">
        <f>Q157*H157</f>
        <v>0</v>
      </c>
      <c r="S157" s="184">
        <v>0.098000000000000004</v>
      </c>
      <c r="T157" s="185">
        <f>S157*H157</f>
        <v>2.00116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6" t="s">
        <v>195</v>
      </c>
      <c r="AT157" s="186" t="s">
        <v>191</v>
      </c>
      <c r="AU157" s="186" t="s">
        <v>81</v>
      </c>
      <c r="AY157" s="18" t="s">
        <v>189</v>
      </c>
      <c r="BE157" s="187">
        <f>IF(N157="základní",J157,0)</f>
        <v>1239.49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8" t="s">
        <v>79</v>
      </c>
      <c r="BK157" s="187">
        <f>ROUND(I157*H157,2)</f>
        <v>1239.49</v>
      </c>
      <c r="BL157" s="18" t="s">
        <v>195</v>
      </c>
      <c r="BM157" s="186" t="s">
        <v>240</v>
      </c>
    </row>
    <row r="158" s="13" customFormat="1">
      <c r="A158" s="13"/>
      <c r="B158" s="188"/>
      <c r="C158" s="13"/>
      <c r="D158" s="189" t="s">
        <v>197</v>
      </c>
      <c r="E158" s="190" t="s">
        <v>129</v>
      </c>
      <c r="F158" s="191" t="s">
        <v>241</v>
      </c>
      <c r="G158" s="13"/>
      <c r="H158" s="192">
        <v>10.5</v>
      </c>
      <c r="I158" s="13"/>
      <c r="J158" s="13"/>
      <c r="K158" s="13"/>
      <c r="L158" s="188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197</v>
      </c>
      <c r="AU158" s="190" t="s">
        <v>81</v>
      </c>
      <c r="AV158" s="13" t="s">
        <v>81</v>
      </c>
      <c r="AW158" s="13" t="s">
        <v>29</v>
      </c>
      <c r="AX158" s="13" t="s">
        <v>73</v>
      </c>
      <c r="AY158" s="190" t="s">
        <v>189</v>
      </c>
    </row>
    <row r="159" s="13" customFormat="1">
      <c r="A159" s="13"/>
      <c r="B159" s="188"/>
      <c r="C159" s="13"/>
      <c r="D159" s="189" t="s">
        <v>197</v>
      </c>
      <c r="E159" s="190" t="s">
        <v>1</v>
      </c>
      <c r="F159" s="191" t="s">
        <v>242</v>
      </c>
      <c r="G159" s="13"/>
      <c r="H159" s="192">
        <v>9.9199999999999999</v>
      </c>
      <c r="I159" s="13"/>
      <c r="J159" s="13"/>
      <c r="K159" s="13"/>
      <c r="L159" s="188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197</v>
      </c>
      <c r="AU159" s="190" t="s">
        <v>81</v>
      </c>
      <c r="AV159" s="13" t="s">
        <v>81</v>
      </c>
      <c r="AW159" s="13" t="s">
        <v>29</v>
      </c>
      <c r="AX159" s="13" t="s">
        <v>73</v>
      </c>
      <c r="AY159" s="190" t="s">
        <v>189</v>
      </c>
    </row>
    <row r="160" s="14" customFormat="1">
      <c r="A160" s="14"/>
      <c r="B160" s="196"/>
      <c r="C160" s="14"/>
      <c r="D160" s="189" t="s">
        <v>197</v>
      </c>
      <c r="E160" s="197" t="s">
        <v>1</v>
      </c>
      <c r="F160" s="198" t="s">
        <v>226</v>
      </c>
      <c r="G160" s="14"/>
      <c r="H160" s="199">
        <v>20.420000000000002</v>
      </c>
      <c r="I160" s="14"/>
      <c r="J160" s="14"/>
      <c r="K160" s="14"/>
      <c r="L160" s="196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7" t="s">
        <v>197</v>
      </c>
      <c r="AU160" s="197" t="s">
        <v>81</v>
      </c>
      <c r="AV160" s="14" t="s">
        <v>195</v>
      </c>
      <c r="AW160" s="14" t="s">
        <v>29</v>
      </c>
      <c r="AX160" s="14" t="s">
        <v>79</v>
      </c>
      <c r="AY160" s="197" t="s">
        <v>189</v>
      </c>
    </row>
    <row r="161" s="2" customFormat="1" ht="24.15" customHeight="1">
      <c r="A161" s="31"/>
      <c r="B161" s="174"/>
      <c r="C161" s="175" t="s">
        <v>243</v>
      </c>
      <c r="D161" s="175" t="s">
        <v>191</v>
      </c>
      <c r="E161" s="176" t="s">
        <v>244</v>
      </c>
      <c r="F161" s="177" t="s">
        <v>245</v>
      </c>
      <c r="G161" s="178" t="s">
        <v>218</v>
      </c>
      <c r="H161" s="179">
        <v>3.7200000000000002</v>
      </c>
      <c r="I161" s="180">
        <v>87.400000000000006</v>
      </c>
      <c r="J161" s="180">
        <f>ROUND(I161*H161,2)</f>
        <v>325.13</v>
      </c>
      <c r="K161" s="181"/>
      <c r="L161" s="32"/>
      <c r="M161" s="182" t="s">
        <v>1</v>
      </c>
      <c r="N161" s="183" t="s">
        <v>38</v>
      </c>
      <c r="O161" s="184">
        <v>0.13</v>
      </c>
      <c r="P161" s="184">
        <f>O161*H161</f>
        <v>0.48360000000000003</v>
      </c>
      <c r="Q161" s="184">
        <v>0</v>
      </c>
      <c r="R161" s="184">
        <f>Q161*H161</f>
        <v>0</v>
      </c>
      <c r="S161" s="184">
        <v>0.22</v>
      </c>
      <c r="T161" s="185">
        <f>S161*H161</f>
        <v>0.81840000000000002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6" t="s">
        <v>195</v>
      </c>
      <c r="AT161" s="186" t="s">
        <v>191</v>
      </c>
      <c r="AU161" s="186" t="s">
        <v>81</v>
      </c>
      <c r="AY161" s="18" t="s">
        <v>189</v>
      </c>
      <c r="BE161" s="187">
        <f>IF(N161="základní",J161,0)</f>
        <v>325.13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79</v>
      </c>
      <c r="BK161" s="187">
        <f>ROUND(I161*H161,2)</f>
        <v>325.13</v>
      </c>
      <c r="BL161" s="18" t="s">
        <v>195</v>
      </c>
      <c r="BM161" s="186" t="s">
        <v>246</v>
      </c>
    </row>
    <row r="162" s="13" customFormat="1">
      <c r="A162" s="13"/>
      <c r="B162" s="188"/>
      <c r="C162" s="13"/>
      <c r="D162" s="189" t="s">
        <v>197</v>
      </c>
      <c r="E162" s="190" t="s">
        <v>1</v>
      </c>
      <c r="F162" s="191" t="s">
        <v>247</v>
      </c>
      <c r="G162" s="13"/>
      <c r="H162" s="192">
        <v>3.7200000000000002</v>
      </c>
      <c r="I162" s="13"/>
      <c r="J162" s="13"/>
      <c r="K162" s="13"/>
      <c r="L162" s="188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0" t="s">
        <v>197</v>
      </c>
      <c r="AU162" s="190" t="s">
        <v>81</v>
      </c>
      <c r="AV162" s="13" t="s">
        <v>81</v>
      </c>
      <c r="AW162" s="13" t="s">
        <v>29</v>
      </c>
      <c r="AX162" s="13" t="s">
        <v>79</v>
      </c>
      <c r="AY162" s="190" t="s">
        <v>189</v>
      </c>
    </row>
    <row r="163" s="2" customFormat="1" ht="33" customHeight="1">
      <c r="A163" s="31"/>
      <c r="B163" s="174"/>
      <c r="C163" s="175" t="s">
        <v>248</v>
      </c>
      <c r="D163" s="175" t="s">
        <v>191</v>
      </c>
      <c r="E163" s="176" t="s">
        <v>249</v>
      </c>
      <c r="F163" s="177" t="s">
        <v>250</v>
      </c>
      <c r="G163" s="178" t="s">
        <v>218</v>
      </c>
      <c r="H163" s="179">
        <v>83.400000000000006</v>
      </c>
      <c r="I163" s="180">
        <v>156</v>
      </c>
      <c r="J163" s="180">
        <f>ROUND(I163*H163,2)</f>
        <v>13010.4</v>
      </c>
      <c r="K163" s="181"/>
      <c r="L163" s="32"/>
      <c r="M163" s="182" t="s">
        <v>1</v>
      </c>
      <c r="N163" s="183" t="s">
        <v>38</v>
      </c>
      <c r="O163" s="184">
        <v>0.034000000000000002</v>
      </c>
      <c r="P163" s="184">
        <f>O163*H163</f>
        <v>2.8356000000000003</v>
      </c>
      <c r="Q163" s="184">
        <v>9.0000000000000006E-05</v>
      </c>
      <c r="R163" s="184">
        <f>Q163*H163</f>
        <v>0.0075060000000000014</v>
      </c>
      <c r="S163" s="184">
        <v>0.23000000000000001</v>
      </c>
      <c r="T163" s="185">
        <f>S163*H163</f>
        <v>19.182000000000002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6" t="s">
        <v>195</v>
      </c>
      <c r="AT163" s="186" t="s">
        <v>191</v>
      </c>
      <c r="AU163" s="186" t="s">
        <v>81</v>
      </c>
      <c r="AY163" s="18" t="s">
        <v>189</v>
      </c>
      <c r="BE163" s="187">
        <f>IF(N163="základní",J163,0)</f>
        <v>13010.4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8" t="s">
        <v>79</v>
      </c>
      <c r="BK163" s="187">
        <f>ROUND(I163*H163,2)</f>
        <v>13010.4</v>
      </c>
      <c r="BL163" s="18" t="s">
        <v>195</v>
      </c>
      <c r="BM163" s="186" t="s">
        <v>251</v>
      </c>
    </row>
    <row r="164" s="13" customFormat="1">
      <c r="A164" s="13"/>
      <c r="B164" s="188"/>
      <c r="C164" s="13"/>
      <c r="D164" s="189" t="s">
        <v>197</v>
      </c>
      <c r="E164" s="190" t="s">
        <v>124</v>
      </c>
      <c r="F164" s="191" t="s">
        <v>252</v>
      </c>
      <c r="G164" s="13"/>
      <c r="H164" s="192">
        <v>49.5</v>
      </c>
      <c r="I164" s="13"/>
      <c r="J164" s="13"/>
      <c r="K164" s="13"/>
      <c r="L164" s="188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0" t="s">
        <v>197</v>
      </c>
      <c r="AU164" s="190" t="s">
        <v>81</v>
      </c>
      <c r="AV164" s="13" t="s">
        <v>81</v>
      </c>
      <c r="AW164" s="13" t="s">
        <v>29</v>
      </c>
      <c r="AX164" s="13" t="s">
        <v>73</v>
      </c>
      <c r="AY164" s="190" t="s">
        <v>189</v>
      </c>
    </row>
    <row r="165" s="13" customFormat="1">
      <c r="A165" s="13"/>
      <c r="B165" s="188"/>
      <c r="C165" s="13"/>
      <c r="D165" s="189" t="s">
        <v>197</v>
      </c>
      <c r="E165" s="190" t="s">
        <v>138</v>
      </c>
      <c r="F165" s="191" t="s">
        <v>253</v>
      </c>
      <c r="G165" s="13"/>
      <c r="H165" s="192">
        <v>33.899999999999999</v>
      </c>
      <c r="I165" s="13"/>
      <c r="J165" s="13"/>
      <c r="K165" s="13"/>
      <c r="L165" s="188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0" t="s">
        <v>197</v>
      </c>
      <c r="AU165" s="190" t="s">
        <v>81</v>
      </c>
      <c r="AV165" s="13" t="s">
        <v>81</v>
      </c>
      <c r="AW165" s="13" t="s">
        <v>29</v>
      </c>
      <c r="AX165" s="13" t="s">
        <v>73</v>
      </c>
      <c r="AY165" s="190" t="s">
        <v>189</v>
      </c>
    </row>
    <row r="166" s="14" customFormat="1">
      <c r="A166" s="14"/>
      <c r="B166" s="196"/>
      <c r="C166" s="14"/>
      <c r="D166" s="189" t="s">
        <v>197</v>
      </c>
      <c r="E166" s="197" t="s">
        <v>1</v>
      </c>
      <c r="F166" s="198" t="s">
        <v>226</v>
      </c>
      <c r="G166" s="14"/>
      <c r="H166" s="199">
        <v>83.400000000000006</v>
      </c>
      <c r="I166" s="14"/>
      <c r="J166" s="14"/>
      <c r="K166" s="14"/>
      <c r="L166" s="196"/>
      <c r="M166" s="200"/>
      <c r="N166" s="201"/>
      <c r="O166" s="201"/>
      <c r="P166" s="201"/>
      <c r="Q166" s="201"/>
      <c r="R166" s="201"/>
      <c r="S166" s="201"/>
      <c r="T166" s="20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7" t="s">
        <v>197</v>
      </c>
      <c r="AU166" s="197" t="s">
        <v>81</v>
      </c>
      <c r="AV166" s="14" t="s">
        <v>195</v>
      </c>
      <c r="AW166" s="14" t="s">
        <v>29</v>
      </c>
      <c r="AX166" s="14" t="s">
        <v>79</v>
      </c>
      <c r="AY166" s="197" t="s">
        <v>189</v>
      </c>
    </row>
    <row r="167" s="2" customFormat="1" ht="16.5" customHeight="1">
      <c r="A167" s="31"/>
      <c r="B167" s="174"/>
      <c r="C167" s="175" t="s">
        <v>151</v>
      </c>
      <c r="D167" s="175" t="s">
        <v>191</v>
      </c>
      <c r="E167" s="176" t="s">
        <v>254</v>
      </c>
      <c r="F167" s="177" t="s">
        <v>255</v>
      </c>
      <c r="G167" s="178" t="s">
        <v>256</v>
      </c>
      <c r="H167" s="179">
        <v>28.199999999999999</v>
      </c>
      <c r="I167" s="180">
        <v>71.599999999999994</v>
      </c>
      <c r="J167" s="180">
        <f>ROUND(I167*H167,2)</f>
        <v>2019.1199999999999</v>
      </c>
      <c r="K167" s="181"/>
      <c r="L167" s="32"/>
      <c r="M167" s="182" t="s">
        <v>1</v>
      </c>
      <c r="N167" s="183" t="s">
        <v>38</v>
      </c>
      <c r="O167" s="184">
        <v>0.13300000000000001</v>
      </c>
      <c r="P167" s="184">
        <f>O167*H167</f>
        <v>3.7505999999999999</v>
      </c>
      <c r="Q167" s="184">
        <v>0</v>
      </c>
      <c r="R167" s="184">
        <f>Q167*H167</f>
        <v>0</v>
      </c>
      <c r="S167" s="184">
        <v>0.20499999999999999</v>
      </c>
      <c r="T167" s="185">
        <f>S167*H167</f>
        <v>5.7809999999999997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6" t="s">
        <v>195</v>
      </c>
      <c r="AT167" s="186" t="s">
        <v>191</v>
      </c>
      <c r="AU167" s="186" t="s">
        <v>81</v>
      </c>
      <c r="AY167" s="18" t="s">
        <v>189</v>
      </c>
      <c r="BE167" s="187">
        <f>IF(N167="základní",J167,0)</f>
        <v>2019.1199999999999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79</v>
      </c>
      <c r="BK167" s="187">
        <f>ROUND(I167*H167,2)</f>
        <v>2019.1199999999999</v>
      </c>
      <c r="BL167" s="18" t="s">
        <v>195</v>
      </c>
      <c r="BM167" s="186" t="s">
        <v>257</v>
      </c>
    </row>
    <row r="168" s="13" customFormat="1">
      <c r="A168" s="13"/>
      <c r="B168" s="188"/>
      <c r="C168" s="13"/>
      <c r="D168" s="189" t="s">
        <v>197</v>
      </c>
      <c r="E168" s="190" t="s">
        <v>1</v>
      </c>
      <c r="F168" s="191" t="s">
        <v>258</v>
      </c>
      <c r="G168" s="13"/>
      <c r="H168" s="192">
        <v>13.4</v>
      </c>
      <c r="I168" s="13"/>
      <c r="J168" s="13"/>
      <c r="K168" s="13"/>
      <c r="L168" s="188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197</v>
      </c>
      <c r="AU168" s="190" t="s">
        <v>81</v>
      </c>
      <c r="AV168" s="13" t="s">
        <v>81</v>
      </c>
      <c r="AW168" s="13" t="s">
        <v>29</v>
      </c>
      <c r="AX168" s="13" t="s">
        <v>73</v>
      </c>
      <c r="AY168" s="190" t="s">
        <v>189</v>
      </c>
    </row>
    <row r="169" s="13" customFormat="1">
      <c r="A169" s="13"/>
      <c r="B169" s="188"/>
      <c r="C169" s="13"/>
      <c r="D169" s="189" t="s">
        <v>197</v>
      </c>
      <c r="E169" s="190" t="s">
        <v>1</v>
      </c>
      <c r="F169" s="191" t="s">
        <v>259</v>
      </c>
      <c r="G169" s="13"/>
      <c r="H169" s="192">
        <v>9</v>
      </c>
      <c r="I169" s="13"/>
      <c r="J169" s="13"/>
      <c r="K169" s="13"/>
      <c r="L169" s="188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0" t="s">
        <v>197</v>
      </c>
      <c r="AU169" s="190" t="s">
        <v>81</v>
      </c>
      <c r="AV169" s="13" t="s">
        <v>81</v>
      </c>
      <c r="AW169" s="13" t="s">
        <v>29</v>
      </c>
      <c r="AX169" s="13" t="s">
        <v>73</v>
      </c>
      <c r="AY169" s="190" t="s">
        <v>189</v>
      </c>
    </row>
    <row r="170" s="13" customFormat="1">
      <c r="A170" s="13"/>
      <c r="B170" s="188"/>
      <c r="C170" s="13"/>
      <c r="D170" s="189" t="s">
        <v>197</v>
      </c>
      <c r="E170" s="190" t="s">
        <v>1</v>
      </c>
      <c r="F170" s="191" t="s">
        <v>260</v>
      </c>
      <c r="G170" s="13"/>
      <c r="H170" s="192">
        <v>5.7999999999999998</v>
      </c>
      <c r="I170" s="13"/>
      <c r="J170" s="13"/>
      <c r="K170" s="13"/>
      <c r="L170" s="188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0" t="s">
        <v>197</v>
      </c>
      <c r="AU170" s="190" t="s">
        <v>81</v>
      </c>
      <c r="AV170" s="13" t="s">
        <v>81</v>
      </c>
      <c r="AW170" s="13" t="s">
        <v>29</v>
      </c>
      <c r="AX170" s="13" t="s">
        <v>73</v>
      </c>
      <c r="AY170" s="190" t="s">
        <v>189</v>
      </c>
    </row>
    <row r="171" s="14" customFormat="1">
      <c r="A171" s="14"/>
      <c r="B171" s="196"/>
      <c r="C171" s="14"/>
      <c r="D171" s="189" t="s">
        <v>197</v>
      </c>
      <c r="E171" s="197" t="s">
        <v>1</v>
      </c>
      <c r="F171" s="198" t="s">
        <v>226</v>
      </c>
      <c r="G171" s="14"/>
      <c r="H171" s="199">
        <v>28.199999999999999</v>
      </c>
      <c r="I171" s="14"/>
      <c r="J171" s="14"/>
      <c r="K171" s="14"/>
      <c r="L171" s="196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7" t="s">
        <v>197</v>
      </c>
      <c r="AU171" s="197" t="s">
        <v>81</v>
      </c>
      <c r="AV171" s="14" t="s">
        <v>195</v>
      </c>
      <c r="AW171" s="14" t="s">
        <v>29</v>
      </c>
      <c r="AX171" s="14" t="s">
        <v>79</v>
      </c>
      <c r="AY171" s="197" t="s">
        <v>189</v>
      </c>
    </row>
    <row r="172" s="2" customFormat="1" ht="24.15" customHeight="1">
      <c r="A172" s="31"/>
      <c r="B172" s="174"/>
      <c r="C172" s="175" t="s">
        <v>261</v>
      </c>
      <c r="D172" s="175" t="s">
        <v>191</v>
      </c>
      <c r="E172" s="176" t="s">
        <v>262</v>
      </c>
      <c r="F172" s="177" t="s">
        <v>263</v>
      </c>
      <c r="G172" s="178" t="s">
        <v>256</v>
      </c>
      <c r="H172" s="179">
        <v>14.5</v>
      </c>
      <c r="I172" s="180">
        <v>71.599999999999994</v>
      </c>
      <c r="J172" s="180">
        <f>ROUND(I172*H172,2)</f>
        <v>1038.2000000000001</v>
      </c>
      <c r="K172" s="181"/>
      <c r="L172" s="32"/>
      <c r="M172" s="182" t="s">
        <v>1</v>
      </c>
      <c r="N172" s="183" t="s">
        <v>38</v>
      </c>
      <c r="O172" s="184">
        <v>0.13300000000000001</v>
      </c>
      <c r="P172" s="184">
        <f>O172*H172</f>
        <v>1.9285000000000001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6" t="s">
        <v>195</v>
      </c>
      <c r="AT172" s="186" t="s">
        <v>191</v>
      </c>
      <c r="AU172" s="186" t="s">
        <v>81</v>
      </c>
      <c r="AY172" s="18" t="s">
        <v>189</v>
      </c>
      <c r="BE172" s="187">
        <f>IF(N172="základní",J172,0)</f>
        <v>1038.2000000000001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8" t="s">
        <v>79</v>
      </c>
      <c r="BK172" s="187">
        <f>ROUND(I172*H172,2)</f>
        <v>1038.2000000000001</v>
      </c>
      <c r="BL172" s="18" t="s">
        <v>195</v>
      </c>
      <c r="BM172" s="186" t="s">
        <v>264</v>
      </c>
    </row>
    <row r="173" s="13" customFormat="1">
      <c r="A173" s="13"/>
      <c r="B173" s="188"/>
      <c r="C173" s="13"/>
      <c r="D173" s="189" t="s">
        <v>197</v>
      </c>
      <c r="E173" s="190" t="s">
        <v>1</v>
      </c>
      <c r="F173" s="191" t="s">
        <v>265</v>
      </c>
      <c r="G173" s="13"/>
      <c r="H173" s="192">
        <v>9.5</v>
      </c>
      <c r="I173" s="13"/>
      <c r="J173" s="13"/>
      <c r="K173" s="13"/>
      <c r="L173" s="188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0" t="s">
        <v>197</v>
      </c>
      <c r="AU173" s="190" t="s">
        <v>81</v>
      </c>
      <c r="AV173" s="13" t="s">
        <v>81</v>
      </c>
      <c r="AW173" s="13" t="s">
        <v>29</v>
      </c>
      <c r="AX173" s="13" t="s">
        <v>73</v>
      </c>
      <c r="AY173" s="190" t="s">
        <v>189</v>
      </c>
    </row>
    <row r="174" s="13" customFormat="1">
      <c r="A174" s="13"/>
      <c r="B174" s="188"/>
      <c r="C174" s="13"/>
      <c r="D174" s="189" t="s">
        <v>197</v>
      </c>
      <c r="E174" s="190" t="s">
        <v>1</v>
      </c>
      <c r="F174" s="191" t="s">
        <v>266</v>
      </c>
      <c r="G174" s="13"/>
      <c r="H174" s="192">
        <v>5</v>
      </c>
      <c r="I174" s="13"/>
      <c r="J174" s="13"/>
      <c r="K174" s="13"/>
      <c r="L174" s="188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0" t="s">
        <v>197</v>
      </c>
      <c r="AU174" s="190" t="s">
        <v>81</v>
      </c>
      <c r="AV174" s="13" t="s">
        <v>81</v>
      </c>
      <c r="AW174" s="13" t="s">
        <v>29</v>
      </c>
      <c r="AX174" s="13" t="s">
        <v>73</v>
      </c>
      <c r="AY174" s="190" t="s">
        <v>189</v>
      </c>
    </row>
    <row r="175" s="14" customFormat="1">
      <c r="A175" s="14"/>
      <c r="B175" s="196"/>
      <c r="C175" s="14"/>
      <c r="D175" s="189" t="s">
        <v>197</v>
      </c>
      <c r="E175" s="197" t="s">
        <v>1</v>
      </c>
      <c r="F175" s="198" t="s">
        <v>226</v>
      </c>
      <c r="G175" s="14"/>
      <c r="H175" s="199">
        <v>14.5</v>
      </c>
      <c r="I175" s="14"/>
      <c r="J175" s="14"/>
      <c r="K175" s="14"/>
      <c r="L175" s="196"/>
      <c r="M175" s="200"/>
      <c r="N175" s="201"/>
      <c r="O175" s="201"/>
      <c r="P175" s="201"/>
      <c r="Q175" s="201"/>
      <c r="R175" s="201"/>
      <c r="S175" s="201"/>
      <c r="T175" s="20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197</v>
      </c>
      <c r="AU175" s="197" t="s">
        <v>81</v>
      </c>
      <c r="AV175" s="14" t="s">
        <v>195</v>
      </c>
      <c r="AW175" s="14" t="s">
        <v>29</v>
      </c>
      <c r="AX175" s="14" t="s">
        <v>79</v>
      </c>
      <c r="AY175" s="197" t="s">
        <v>189</v>
      </c>
    </row>
    <row r="176" s="2" customFormat="1" ht="16.5" customHeight="1">
      <c r="A176" s="31"/>
      <c r="B176" s="174"/>
      <c r="C176" s="175" t="s">
        <v>267</v>
      </c>
      <c r="D176" s="175" t="s">
        <v>191</v>
      </c>
      <c r="E176" s="176" t="s">
        <v>268</v>
      </c>
      <c r="F176" s="177" t="s">
        <v>269</v>
      </c>
      <c r="G176" s="178" t="s">
        <v>256</v>
      </c>
      <c r="H176" s="179">
        <v>12.199999999999999</v>
      </c>
      <c r="I176" s="180">
        <v>51</v>
      </c>
      <c r="J176" s="180">
        <f>ROUND(I176*H176,2)</f>
        <v>622.20000000000005</v>
      </c>
      <c r="K176" s="181"/>
      <c r="L176" s="32"/>
      <c r="M176" s="182" t="s">
        <v>1</v>
      </c>
      <c r="N176" s="183" t="s">
        <v>38</v>
      </c>
      <c r="O176" s="184">
        <v>0.095000000000000001</v>
      </c>
      <c r="P176" s="184">
        <f>O176*H176</f>
        <v>1.159</v>
      </c>
      <c r="Q176" s="184">
        <v>0</v>
      </c>
      <c r="R176" s="184">
        <f>Q176*H176</f>
        <v>0</v>
      </c>
      <c r="S176" s="184">
        <v>0.040000000000000001</v>
      </c>
      <c r="T176" s="185">
        <f>S176*H176</f>
        <v>0.48799999999999999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6" t="s">
        <v>195</v>
      </c>
      <c r="AT176" s="186" t="s">
        <v>191</v>
      </c>
      <c r="AU176" s="186" t="s">
        <v>81</v>
      </c>
      <c r="AY176" s="18" t="s">
        <v>189</v>
      </c>
      <c r="BE176" s="187">
        <f>IF(N176="základní",J176,0)</f>
        <v>622.20000000000005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8" t="s">
        <v>79</v>
      </c>
      <c r="BK176" s="187">
        <f>ROUND(I176*H176,2)</f>
        <v>622.20000000000005</v>
      </c>
      <c r="BL176" s="18" t="s">
        <v>195</v>
      </c>
      <c r="BM176" s="186" t="s">
        <v>270</v>
      </c>
    </row>
    <row r="177" s="13" customFormat="1">
      <c r="A177" s="13"/>
      <c r="B177" s="188"/>
      <c r="C177" s="13"/>
      <c r="D177" s="189" t="s">
        <v>197</v>
      </c>
      <c r="E177" s="190" t="s">
        <v>1</v>
      </c>
      <c r="F177" s="191" t="s">
        <v>271</v>
      </c>
      <c r="G177" s="13"/>
      <c r="H177" s="192">
        <v>4.7999999999999998</v>
      </c>
      <c r="I177" s="13"/>
      <c r="J177" s="13"/>
      <c r="K177" s="13"/>
      <c r="L177" s="188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0" t="s">
        <v>197</v>
      </c>
      <c r="AU177" s="190" t="s">
        <v>81</v>
      </c>
      <c r="AV177" s="13" t="s">
        <v>81</v>
      </c>
      <c r="AW177" s="13" t="s">
        <v>29</v>
      </c>
      <c r="AX177" s="13" t="s">
        <v>73</v>
      </c>
      <c r="AY177" s="190" t="s">
        <v>189</v>
      </c>
    </row>
    <row r="178" s="13" customFormat="1">
      <c r="A178" s="13"/>
      <c r="B178" s="188"/>
      <c r="C178" s="13"/>
      <c r="D178" s="189" t="s">
        <v>197</v>
      </c>
      <c r="E178" s="190" t="s">
        <v>1</v>
      </c>
      <c r="F178" s="191" t="s">
        <v>272</v>
      </c>
      <c r="G178" s="13"/>
      <c r="H178" s="192">
        <v>3.2000000000000002</v>
      </c>
      <c r="I178" s="13"/>
      <c r="J178" s="13"/>
      <c r="K178" s="13"/>
      <c r="L178" s="188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0" t="s">
        <v>197</v>
      </c>
      <c r="AU178" s="190" t="s">
        <v>81</v>
      </c>
      <c r="AV178" s="13" t="s">
        <v>81</v>
      </c>
      <c r="AW178" s="13" t="s">
        <v>29</v>
      </c>
      <c r="AX178" s="13" t="s">
        <v>73</v>
      </c>
      <c r="AY178" s="190" t="s">
        <v>189</v>
      </c>
    </row>
    <row r="179" s="13" customFormat="1">
      <c r="A179" s="13"/>
      <c r="B179" s="188"/>
      <c r="C179" s="13"/>
      <c r="D179" s="189" t="s">
        <v>197</v>
      </c>
      <c r="E179" s="190" t="s">
        <v>1</v>
      </c>
      <c r="F179" s="191" t="s">
        <v>273</v>
      </c>
      <c r="G179" s="13"/>
      <c r="H179" s="192">
        <v>4.2000000000000002</v>
      </c>
      <c r="I179" s="13"/>
      <c r="J179" s="13"/>
      <c r="K179" s="13"/>
      <c r="L179" s="188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0" t="s">
        <v>197</v>
      </c>
      <c r="AU179" s="190" t="s">
        <v>81</v>
      </c>
      <c r="AV179" s="13" t="s">
        <v>81</v>
      </c>
      <c r="AW179" s="13" t="s">
        <v>29</v>
      </c>
      <c r="AX179" s="13" t="s">
        <v>73</v>
      </c>
      <c r="AY179" s="190" t="s">
        <v>189</v>
      </c>
    </row>
    <row r="180" s="14" customFormat="1">
      <c r="A180" s="14"/>
      <c r="B180" s="196"/>
      <c r="C180" s="14"/>
      <c r="D180" s="189" t="s">
        <v>197</v>
      </c>
      <c r="E180" s="197" t="s">
        <v>1</v>
      </c>
      <c r="F180" s="198" t="s">
        <v>226</v>
      </c>
      <c r="G180" s="14"/>
      <c r="H180" s="199">
        <v>12.199999999999999</v>
      </c>
      <c r="I180" s="14"/>
      <c r="J180" s="14"/>
      <c r="K180" s="14"/>
      <c r="L180" s="196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7" t="s">
        <v>197</v>
      </c>
      <c r="AU180" s="197" t="s">
        <v>81</v>
      </c>
      <c r="AV180" s="14" t="s">
        <v>195</v>
      </c>
      <c r="AW180" s="14" t="s">
        <v>29</v>
      </c>
      <c r="AX180" s="14" t="s">
        <v>79</v>
      </c>
      <c r="AY180" s="197" t="s">
        <v>189</v>
      </c>
    </row>
    <row r="181" s="2" customFormat="1" ht="33" customHeight="1">
      <c r="A181" s="31"/>
      <c r="B181" s="174"/>
      <c r="C181" s="175" t="s">
        <v>8</v>
      </c>
      <c r="D181" s="175" t="s">
        <v>191</v>
      </c>
      <c r="E181" s="176" t="s">
        <v>274</v>
      </c>
      <c r="F181" s="177" t="s">
        <v>275</v>
      </c>
      <c r="G181" s="178" t="s">
        <v>276</v>
      </c>
      <c r="H181" s="179">
        <v>1555.6099999999999</v>
      </c>
      <c r="I181" s="180">
        <v>110</v>
      </c>
      <c r="J181" s="180">
        <f>ROUND(I181*H181,2)</f>
        <v>171117.10000000001</v>
      </c>
      <c r="K181" s="181"/>
      <c r="L181" s="32"/>
      <c r="M181" s="182" t="s">
        <v>1</v>
      </c>
      <c r="N181" s="183" t="s">
        <v>38</v>
      </c>
      <c r="O181" s="184">
        <v>0.085999999999999993</v>
      </c>
      <c r="P181" s="184">
        <f>O181*H181</f>
        <v>133.78245999999999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6" t="s">
        <v>195</v>
      </c>
      <c r="AT181" s="186" t="s">
        <v>191</v>
      </c>
      <c r="AU181" s="186" t="s">
        <v>81</v>
      </c>
      <c r="AY181" s="18" t="s">
        <v>189</v>
      </c>
      <c r="BE181" s="187">
        <f>IF(N181="základní",J181,0)</f>
        <v>171117.10000000001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8" t="s">
        <v>79</v>
      </c>
      <c r="BK181" s="187">
        <f>ROUND(I181*H181,2)</f>
        <v>171117.10000000001</v>
      </c>
      <c r="BL181" s="18" t="s">
        <v>195</v>
      </c>
      <c r="BM181" s="186" t="s">
        <v>277</v>
      </c>
    </row>
    <row r="182" s="13" customFormat="1">
      <c r="A182" s="13"/>
      <c r="B182" s="188"/>
      <c r="C182" s="13"/>
      <c r="D182" s="189" t="s">
        <v>197</v>
      </c>
      <c r="E182" s="190" t="s">
        <v>1</v>
      </c>
      <c r="F182" s="191" t="s">
        <v>278</v>
      </c>
      <c r="G182" s="13"/>
      <c r="H182" s="192">
        <v>24</v>
      </c>
      <c r="I182" s="13"/>
      <c r="J182" s="13"/>
      <c r="K182" s="13"/>
      <c r="L182" s="188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197</v>
      </c>
      <c r="AU182" s="190" t="s">
        <v>81</v>
      </c>
      <c r="AV182" s="13" t="s">
        <v>81</v>
      </c>
      <c r="AW182" s="13" t="s">
        <v>29</v>
      </c>
      <c r="AX182" s="13" t="s">
        <v>73</v>
      </c>
      <c r="AY182" s="190" t="s">
        <v>189</v>
      </c>
    </row>
    <row r="183" s="13" customFormat="1">
      <c r="A183" s="13"/>
      <c r="B183" s="188"/>
      <c r="C183" s="13"/>
      <c r="D183" s="189" t="s">
        <v>197</v>
      </c>
      <c r="E183" s="190" t="s">
        <v>1</v>
      </c>
      <c r="F183" s="191" t="s">
        <v>279</v>
      </c>
      <c r="G183" s="13"/>
      <c r="H183" s="192">
        <v>1502</v>
      </c>
      <c r="I183" s="13"/>
      <c r="J183" s="13"/>
      <c r="K183" s="13"/>
      <c r="L183" s="188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0" t="s">
        <v>197</v>
      </c>
      <c r="AU183" s="190" t="s">
        <v>81</v>
      </c>
      <c r="AV183" s="13" t="s">
        <v>81</v>
      </c>
      <c r="AW183" s="13" t="s">
        <v>29</v>
      </c>
      <c r="AX183" s="13" t="s">
        <v>73</v>
      </c>
      <c r="AY183" s="190" t="s">
        <v>189</v>
      </c>
    </row>
    <row r="184" s="13" customFormat="1">
      <c r="A184" s="13"/>
      <c r="B184" s="188"/>
      <c r="C184" s="13"/>
      <c r="D184" s="189" t="s">
        <v>197</v>
      </c>
      <c r="E184" s="190" t="s">
        <v>1</v>
      </c>
      <c r="F184" s="191" t="s">
        <v>280</v>
      </c>
      <c r="G184" s="13"/>
      <c r="H184" s="192">
        <v>7.2000000000000002</v>
      </c>
      <c r="I184" s="13"/>
      <c r="J184" s="13"/>
      <c r="K184" s="13"/>
      <c r="L184" s="188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197</v>
      </c>
      <c r="AU184" s="190" t="s">
        <v>81</v>
      </c>
      <c r="AV184" s="13" t="s">
        <v>81</v>
      </c>
      <c r="AW184" s="13" t="s">
        <v>29</v>
      </c>
      <c r="AX184" s="13" t="s">
        <v>73</v>
      </c>
      <c r="AY184" s="190" t="s">
        <v>189</v>
      </c>
    </row>
    <row r="185" s="13" customFormat="1">
      <c r="A185" s="13"/>
      <c r="B185" s="188"/>
      <c r="C185" s="13"/>
      <c r="D185" s="189" t="s">
        <v>197</v>
      </c>
      <c r="E185" s="190" t="s">
        <v>1</v>
      </c>
      <c r="F185" s="191" t="s">
        <v>281</v>
      </c>
      <c r="G185" s="13"/>
      <c r="H185" s="192">
        <v>8.1600000000000001</v>
      </c>
      <c r="I185" s="13"/>
      <c r="J185" s="13"/>
      <c r="K185" s="13"/>
      <c r="L185" s="188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0" t="s">
        <v>197</v>
      </c>
      <c r="AU185" s="190" t="s">
        <v>81</v>
      </c>
      <c r="AV185" s="13" t="s">
        <v>81</v>
      </c>
      <c r="AW185" s="13" t="s">
        <v>29</v>
      </c>
      <c r="AX185" s="13" t="s">
        <v>73</v>
      </c>
      <c r="AY185" s="190" t="s">
        <v>189</v>
      </c>
    </row>
    <row r="186" s="13" customFormat="1">
      <c r="A186" s="13"/>
      <c r="B186" s="188"/>
      <c r="C186" s="13"/>
      <c r="D186" s="189" t="s">
        <v>197</v>
      </c>
      <c r="E186" s="190" t="s">
        <v>1</v>
      </c>
      <c r="F186" s="191" t="s">
        <v>282</v>
      </c>
      <c r="G186" s="13"/>
      <c r="H186" s="192">
        <v>14.25</v>
      </c>
      <c r="I186" s="13"/>
      <c r="J186" s="13"/>
      <c r="K186" s="13"/>
      <c r="L186" s="188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0" t="s">
        <v>197</v>
      </c>
      <c r="AU186" s="190" t="s">
        <v>81</v>
      </c>
      <c r="AV186" s="13" t="s">
        <v>81</v>
      </c>
      <c r="AW186" s="13" t="s">
        <v>29</v>
      </c>
      <c r="AX186" s="13" t="s">
        <v>73</v>
      </c>
      <c r="AY186" s="190" t="s">
        <v>189</v>
      </c>
    </row>
    <row r="187" s="14" customFormat="1">
      <c r="A187" s="14"/>
      <c r="B187" s="196"/>
      <c r="C187" s="14"/>
      <c r="D187" s="189" t="s">
        <v>197</v>
      </c>
      <c r="E187" s="197" t="s">
        <v>117</v>
      </c>
      <c r="F187" s="198" t="s">
        <v>226</v>
      </c>
      <c r="G187" s="14"/>
      <c r="H187" s="199">
        <v>1555.6099999999999</v>
      </c>
      <c r="I187" s="14"/>
      <c r="J187" s="14"/>
      <c r="K187" s="14"/>
      <c r="L187" s="196"/>
      <c r="M187" s="200"/>
      <c r="N187" s="201"/>
      <c r="O187" s="201"/>
      <c r="P187" s="201"/>
      <c r="Q187" s="201"/>
      <c r="R187" s="201"/>
      <c r="S187" s="201"/>
      <c r="T187" s="20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7" t="s">
        <v>197</v>
      </c>
      <c r="AU187" s="197" t="s">
        <v>81</v>
      </c>
      <c r="AV187" s="14" t="s">
        <v>195</v>
      </c>
      <c r="AW187" s="14" t="s">
        <v>29</v>
      </c>
      <c r="AX187" s="14" t="s">
        <v>79</v>
      </c>
      <c r="AY187" s="197" t="s">
        <v>189</v>
      </c>
    </row>
    <row r="188" s="2" customFormat="1" ht="16.5" customHeight="1">
      <c r="A188" s="31"/>
      <c r="B188" s="174"/>
      <c r="C188" s="175" t="s">
        <v>153</v>
      </c>
      <c r="D188" s="175" t="s">
        <v>191</v>
      </c>
      <c r="E188" s="176" t="s">
        <v>283</v>
      </c>
      <c r="F188" s="177" t="s">
        <v>284</v>
      </c>
      <c r="G188" s="178" t="s">
        <v>276</v>
      </c>
      <c r="H188" s="179">
        <v>1555.6099999999999</v>
      </c>
      <c r="I188" s="180">
        <v>479</v>
      </c>
      <c r="J188" s="180">
        <f>ROUND(I188*H188,2)</f>
        <v>745137.18999999994</v>
      </c>
      <c r="K188" s="181"/>
      <c r="L188" s="32"/>
      <c r="M188" s="182" t="s">
        <v>1</v>
      </c>
      <c r="N188" s="183" t="s">
        <v>38</v>
      </c>
      <c r="O188" s="184">
        <v>1.548</v>
      </c>
      <c r="P188" s="184">
        <f>O188*H188</f>
        <v>2408.08428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6" t="s">
        <v>195</v>
      </c>
      <c r="AT188" s="186" t="s">
        <v>191</v>
      </c>
      <c r="AU188" s="186" t="s">
        <v>81</v>
      </c>
      <c r="AY188" s="18" t="s">
        <v>189</v>
      </c>
      <c r="BE188" s="187">
        <f>IF(N188="základní",J188,0)</f>
        <v>745137.18999999994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8" t="s">
        <v>79</v>
      </c>
      <c r="BK188" s="187">
        <f>ROUND(I188*H188,2)</f>
        <v>745137.18999999994</v>
      </c>
      <c r="BL188" s="18" t="s">
        <v>195</v>
      </c>
      <c r="BM188" s="186" t="s">
        <v>285</v>
      </c>
    </row>
    <row r="189" s="13" customFormat="1">
      <c r="A189" s="13"/>
      <c r="B189" s="188"/>
      <c r="C189" s="13"/>
      <c r="D189" s="189" t="s">
        <v>197</v>
      </c>
      <c r="E189" s="190" t="s">
        <v>1</v>
      </c>
      <c r="F189" s="191" t="s">
        <v>286</v>
      </c>
      <c r="G189" s="13"/>
      <c r="H189" s="192">
        <v>1555.6099999999999</v>
      </c>
      <c r="I189" s="13"/>
      <c r="J189" s="13"/>
      <c r="K189" s="13"/>
      <c r="L189" s="188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0" t="s">
        <v>197</v>
      </c>
      <c r="AU189" s="190" t="s">
        <v>81</v>
      </c>
      <c r="AV189" s="13" t="s">
        <v>81</v>
      </c>
      <c r="AW189" s="13" t="s">
        <v>29</v>
      </c>
      <c r="AX189" s="13" t="s">
        <v>79</v>
      </c>
      <c r="AY189" s="190" t="s">
        <v>189</v>
      </c>
    </row>
    <row r="190" s="2" customFormat="1" ht="21.75" customHeight="1">
      <c r="A190" s="31"/>
      <c r="B190" s="174"/>
      <c r="C190" s="175" t="s">
        <v>287</v>
      </c>
      <c r="D190" s="175" t="s">
        <v>191</v>
      </c>
      <c r="E190" s="176" t="s">
        <v>288</v>
      </c>
      <c r="F190" s="177" t="s">
        <v>289</v>
      </c>
      <c r="G190" s="178" t="s">
        <v>290</v>
      </c>
      <c r="H190" s="179">
        <v>20</v>
      </c>
      <c r="I190" s="180">
        <v>1000</v>
      </c>
      <c r="J190" s="180">
        <f>ROUND(I190*H190,2)</f>
        <v>20000</v>
      </c>
      <c r="K190" s="181"/>
      <c r="L190" s="32"/>
      <c r="M190" s="182" t="s">
        <v>1</v>
      </c>
      <c r="N190" s="183" t="s">
        <v>38</v>
      </c>
      <c r="O190" s="184">
        <v>0.057000000000000002</v>
      </c>
      <c r="P190" s="184">
        <f>O190*H190</f>
        <v>1.1400000000000001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6" t="s">
        <v>195</v>
      </c>
      <c r="AT190" s="186" t="s">
        <v>191</v>
      </c>
      <c r="AU190" s="186" t="s">
        <v>81</v>
      </c>
      <c r="AY190" s="18" t="s">
        <v>189</v>
      </c>
      <c r="BE190" s="187">
        <f>IF(N190="základní",J190,0)</f>
        <v>20000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8" t="s">
        <v>79</v>
      </c>
      <c r="BK190" s="187">
        <f>ROUND(I190*H190,2)</f>
        <v>20000</v>
      </c>
      <c r="BL190" s="18" t="s">
        <v>195</v>
      </c>
      <c r="BM190" s="186" t="s">
        <v>291</v>
      </c>
    </row>
    <row r="191" s="13" customFormat="1">
      <c r="A191" s="13"/>
      <c r="B191" s="188"/>
      <c r="C191" s="13"/>
      <c r="D191" s="189" t="s">
        <v>197</v>
      </c>
      <c r="E191" s="190" t="s">
        <v>1</v>
      </c>
      <c r="F191" s="191" t="s">
        <v>292</v>
      </c>
      <c r="G191" s="13"/>
      <c r="H191" s="192">
        <v>20</v>
      </c>
      <c r="I191" s="13"/>
      <c r="J191" s="13"/>
      <c r="K191" s="13"/>
      <c r="L191" s="188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0" t="s">
        <v>197</v>
      </c>
      <c r="AU191" s="190" t="s">
        <v>81</v>
      </c>
      <c r="AV191" s="13" t="s">
        <v>81</v>
      </c>
      <c r="AW191" s="13" t="s">
        <v>29</v>
      </c>
      <c r="AX191" s="13" t="s">
        <v>79</v>
      </c>
      <c r="AY191" s="190" t="s">
        <v>189</v>
      </c>
    </row>
    <row r="192" s="2" customFormat="1" ht="37.8" customHeight="1">
      <c r="A192" s="31"/>
      <c r="B192" s="174"/>
      <c r="C192" s="175" t="s">
        <v>293</v>
      </c>
      <c r="D192" s="175" t="s">
        <v>191</v>
      </c>
      <c r="E192" s="176" t="s">
        <v>294</v>
      </c>
      <c r="F192" s="177" t="s">
        <v>295</v>
      </c>
      <c r="G192" s="178" t="s">
        <v>276</v>
      </c>
      <c r="H192" s="179">
        <v>1549.1900000000001</v>
      </c>
      <c r="I192" s="180">
        <v>344</v>
      </c>
      <c r="J192" s="180">
        <f>ROUND(I192*H192,2)</f>
        <v>532921.35999999999</v>
      </c>
      <c r="K192" s="181"/>
      <c r="L192" s="32"/>
      <c r="M192" s="182" t="s">
        <v>1</v>
      </c>
      <c r="N192" s="183" t="s">
        <v>38</v>
      </c>
      <c r="O192" s="184">
        <v>0.086999999999999994</v>
      </c>
      <c r="P192" s="184">
        <f>O192*H192</f>
        <v>134.77952999999999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6" t="s">
        <v>195</v>
      </c>
      <c r="AT192" s="186" t="s">
        <v>191</v>
      </c>
      <c r="AU192" s="186" t="s">
        <v>81</v>
      </c>
      <c r="AY192" s="18" t="s">
        <v>189</v>
      </c>
      <c r="BE192" s="187">
        <f>IF(N192="základní",J192,0)</f>
        <v>532921.35999999999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8" t="s">
        <v>79</v>
      </c>
      <c r="BK192" s="187">
        <f>ROUND(I192*H192,2)</f>
        <v>532921.35999999999</v>
      </c>
      <c r="BL192" s="18" t="s">
        <v>195</v>
      </c>
      <c r="BM192" s="186" t="s">
        <v>296</v>
      </c>
    </row>
    <row r="193" s="13" customFormat="1">
      <c r="A193" s="13"/>
      <c r="B193" s="188"/>
      <c r="C193" s="13"/>
      <c r="D193" s="189" t="s">
        <v>197</v>
      </c>
      <c r="E193" s="190" t="s">
        <v>120</v>
      </c>
      <c r="F193" s="191" t="s">
        <v>297</v>
      </c>
      <c r="G193" s="13"/>
      <c r="H193" s="192">
        <v>1549.1900000000001</v>
      </c>
      <c r="I193" s="13"/>
      <c r="J193" s="13"/>
      <c r="K193" s="13"/>
      <c r="L193" s="188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0" t="s">
        <v>197</v>
      </c>
      <c r="AU193" s="190" t="s">
        <v>81</v>
      </c>
      <c r="AV193" s="13" t="s">
        <v>81</v>
      </c>
      <c r="AW193" s="13" t="s">
        <v>29</v>
      </c>
      <c r="AX193" s="13" t="s">
        <v>79</v>
      </c>
      <c r="AY193" s="190" t="s">
        <v>189</v>
      </c>
    </row>
    <row r="194" s="2" customFormat="1" ht="24.15" customHeight="1">
      <c r="A194" s="31"/>
      <c r="B194" s="174"/>
      <c r="C194" s="175" t="s">
        <v>298</v>
      </c>
      <c r="D194" s="175" t="s">
        <v>191</v>
      </c>
      <c r="E194" s="176" t="s">
        <v>299</v>
      </c>
      <c r="F194" s="177" t="s">
        <v>300</v>
      </c>
      <c r="G194" s="178" t="s">
        <v>276</v>
      </c>
      <c r="H194" s="179">
        <v>6.5</v>
      </c>
      <c r="I194" s="180">
        <v>146</v>
      </c>
      <c r="J194" s="180">
        <f>ROUND(I194*H194,2)</f>
        <v>949</v>
      </c>
      <c r="K194" s="181"/>
      <c r="L194" s="32"/>
      <c r="M194" s="182" t="s">
        <v>1</v>
      </c>
      <c r="N194" s="183" t="s">
        <v>38</v>
      </c>
      <c r="O194" s="184">
        <v>0.13100000000000001</v>
      </c>
      <c r="P194" s="184">
        <f>O194*H194</f>
        <v>0.85150000000000003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6" t="s">
        <v>195</v>
      </c>
      <c r="AT194" s="186" t="s">
        <v>191</v>
      </c>
      <c r="AU194" s="186" t="s">
        <v>81</v>
      </c>
      <c r="AY194" s="18" t="s">
        <v>189</v>
      </c>
      <c r="BE194" s="187">
        <f>IF(N194="základní",J194,0)</f>
        <v>949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8" t="s">
        <v>79</v>
      </c>
      <c r="BK194" s="187">
        <f>ROUND(I194*H194,2)</f>
        <v>949</v>
      </c>
      <c r="BL194" s="18" t="s">
        <v>195</v>
      </c>
      <c r="BM194" s="186" t="s">
        <v>301</v>
      </c>
    </row>
    <row r="195" s="13" customFormat="1">
      <c r="A195" s="13"/>
      <c r="B195" s="188"/>
      <c r="C195" s="13"/>
      <c r="D195" s="189" t="s">
        <v>197</v>
      </c>
      <c r="E195" s="190" t="s">
        <v>115</v>
      </c>
      <c r="F195" s="191" t="s">
        <v>302</v>
      </c>
      <c r="G195" s="13"/>
      <c r="H195" s="192">
        <v>6.5</v>
      </c>
      <c r="I195" s="13"/>
      <c r="J195" s="13"/>
      <c r="K195" s="13"/>
      <c r="L195" s="188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197</v>
      </c>
      <c r="AU195" s="190" t="s">
        <v>81</v>
      </c>
      <c r="AV195" s="13" t="s">
        <v>81</v>
      </c>
      <c r="AW195" s="13" t="s">
        <v>29</v>
      </c>
      <c r="AX195" s="13" t="s">
        <v>79</v>
      </c>
      <c r="AY195" s="190" t="s">
        <v>189</v>
      </c>
    </row>
    <row r="196" s="2" customFormat="1" ht="24.15" customHeight="1">
      <c r="A196" s="31"/>
      <c r="B196" s="174"/>
      <c r="C196" s="175" t="s">
        <v>303</v>
      </c>
      <c r="D196" s="175" t="s">
        <v>191</v>
      </c>
      <c r="E196" s="176" t="s">
        <v>304</v>
      </c>
      <c r="F196" s="177" t="s">
        <v>305</v>
      </c>
      <c r="G196" s="178" t="s">
        <v>290</v>
      </c>
      <c r="H196" s="179">
        <v>2866.002</v>
      </c>
      <c r="I196" s="180">
        <v>420</v>
      </c>
      <c r="J196" s="180">
        <f>ROUND(I196*H196,2)</f>
        <v>1203720.8400000001</v>
      </c>
      <c r="K196" s="181"/>
      <c r="L196" s="32"/>
      <c r="M196" s="182" t="s">
        <v>1</v>
      </c>
      <c r="N196" s="183" t="s">
        <v>38</v>
      </c>
      <c r="O196" s="184">
        <v>0</v>
      </c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6" t="s">
        <v>195</v>
      </c>
      <c r="AT196" s="186" t="s">
        <v>191</v>
      </c>
      <c r="AU196" s="186" t="s">
        <v>81</v>
      </c>
      <c r="AY196" s="18" t="s">
        <v>189</v>
      </c>
      <c r="BE196" s="187">
        <f>IF(N196="základní",J196,0)</f>
        <v>1203720.8400000001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8" t="s">
        <v>79</v>
      </c>
      <c r="BK196" s="187">
        <f>ROUND(I196*H196,2)</f>
        <v>1203720.8400000001</v>
      </c>
      <c r="BL196" s="18" t="s">
        <v>195</v>
      </c>
      <c r="BM196" s="186" t="s">
        <v>306</v>
      </c>
    </row>
    <row r="197" s="13" customFormat="1">
      <c r="A197" s="13"/>
      <c r="B197" s="188"/>
      <c r="C197" s="13"/>
      <c r="D197" s="189" t="s">
        <v>197</v>
      </c>
      <c r="E197" s="190" t="s">
        <v>1</v>
      </c>
      <c r="F197" s="191" t="s">
        <v>307</v>
      </c>
      <c r="G197" s="13"/>
      <c r="H197" s="192">
        <v>2866.002</v>
      </c>
      <c r="I197" s="13"/>
      <c r="J197" s="13"/>
      <c r="K197" s="13"/>
      <c r="L197" s="188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0" t="s">
        <v>197</v>
      </c>
      <c r="AU197" s="190" t="s">
        <v>81</v>
      </c>
      <c r="AV197" s="13" t="s">
        <v>81</v>
      </c>
      <c r="AW197" s="13" t="s">
        <v>29</v>
      </c>
      <c r="AX197" s="13" t="s">
        <v>79</v>
      </c>
      <c r="AY197" s="190" t="s">
        <v>189</v>
      </c>
    </row>
    <row r="198" s="2" customFormat="1" ht="16.5" customHeight="1">
      <c r="A198" s="31"/>
      <c r="B198" s="174"/>
      <c r="C198" s="175" t="s">
        <v>7</v>
      </c>
      <c r="D198" s="175" t="s">
        <v>191</v>
      </c>
      <c r="E198" s="176" t="s">
        <v>308</v>
      </c>
      <c r="F198" s="177" t="s">
        <v>309</v>
      </c>
      <c r="G198" s="178" t="s">
        <v>276</v>
      </c>
      <c r="H198" s="179">
        <v>1549.1900000000001</v>
      </c>
      <c r="I198" s="180">
        <v>22.800000000000001</v>
      </c>
      <c r="J198" s="180">
        <f>ROUND(I198*H198,2)</f>
        <v>35321.529999999999</v>
      </c>
      <c r="K198" s="181"/>
      <c r="L198" s="32"/>
      <c r="M198" s="182" t="s">
        <v>1</v>
      </c>
      <c r="N198" s="183" t="s">
        <v>38</v>
      </c>
      <c r="O198" s="184">
        <v>0.0089999999999999993</v>
      </c>
      <c r="P198" s="184">
        <f>O198*H198</f>
        <v>13.94271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6" t="s">
        <v>195</v>
      </c>
      <c r="AT198" s="186" t="s">
        <v>191</v>
      </c>
      <c r="AU198" s="186" t="s">
        <v>81</v>
      </c>
      <c r="AY198" s="18" t="s">
        <v>189</v>
      </c>
      <c r="BE198" s="187">
        <f>IF(N198="základní",J198,0)</f>
        <v>35321.529999999999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8" t="s">
        <v>79</v>
      </c>
      <c r="BK198" s="187">
        <f>ROUND(I198*H198,2)</f>
        <v>35321.529999999999</v>
      </c>
      <c r="BL198" s="18" t="s">
        <v>195</v>
      </c>
      <c r="BM198" s="186" t="s">
        <v>310</v>
      </c>
    </row>
    <row r="199" s="13" customFormat="1">
      <c r="A199" s="13"/>
      <c r="B199" s="188"/>
      <c r="C199" s="13"/>
      <c r="D199" s="189" t="s">
        <v>197</v>
      </c>
      <c r="E199" s="190" t="s">
        <v>1</v>
      </c>
      <c r="F199" s="191" t="s">
        <v>120</v>
      </c>
      <c r="G199" s="13"/>
      <c r="H199" s="192">
        <v>1549.1900000000001</v>
      </c>
      <c r="I199" s="13"/>
      <c r="J199" s="13"/>
      <c r="K199" s="13"/>
      <c r="L199" s="188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197</v>
      </c>
      <c r="AU199" s="190" t="s">
        <v>81</v>
      </c>
      <c r="AV199" s="13" t="s">
        <v>81</v>
      </c>
      <c r="AW199" s="13" t="s">
        <v>29</v>
      </c>
      <c r="AX199" s="13" t="s">
        <v>79</v>
      </c>
      <c r="AY199" s="190" t="s">
        <v>189</v>
      </c>
    </row>
    <row r="200" s="2" customFormat="1" ht="24.15" customHeight="1">
      <c r="A200" s="31"/>
      <c r="B200" s="174"/>
      <c r="C200" s="175" t="s">
        <v>311</v>
      </c>
      <c r="D200" s="175" t="s">
        <v>191</v>
      </c>
      <c r="E200" s="176" t="s">
        <v>312</v>
      </c>
      <c r="F200" s="177" t="s">
        <v>313</v>
      </c>
      <c r="G200" s="178" t="s">
        <v>276</v>
      </c>
      <c r="H200" s="179">
        <v>497</v>
      </c>
      <c r="I200" s="180">
        <v>148</v>
      </c>
      <c r="J200" s="180">
        <f>ROUND(I200*H200,2)</f>
        <v>73556</v>
      </c>
      <c r="K200" s="181"/>
      <c r="L200" s="32"/>
      <c r="M200" s="182" t="s">
        <v>1</v>
      </c>
      <c r="N200" s="183" t="s">
        <v>38</v>
      </c>
      <c r="O200" s="184">
        <v>0.32800000000000001</v>
      </c>
      <c r="P200" s="184">
        <f>O200*H200</f>
        <v>163.01600000000002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6" t="s">
        <v>195</v>
      </c>
      <c r="AT200" s="186" t="s">
        <v>191</v>
      </c>
      <c r="AU200" s="186" t="s">
        <v>81</v>
      </c>
      <c r="AY200" s="18" t="s">
        <v>189</v>
      </c>
      <c r="BE200" s="187">
        <f>IF(N200="základní",J200,0)</f>
        <v>73556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8" t="s">
        <v>79</v>
      </c>
      <c r="BK200" s="187">
        <f>ROUND(I200*H200,2)</f>
        <v>73556</v>
      </c>
      <c r="BL200" s="18" t="s">
        <v>195</v>
      </c>
      <c r="BM200" s="186" t="s">
        <v>314</v>
      </c>
    </row>
    <row r="201" s="13" customFormat="1">
      <c r="A201" s="13"/>
      <c r="B201" s="188"/>
      <c r="C201" s="13"/>
      <c r="D201" s="189" t="s">
        <v>197</v>
      </c>
      <c r="E201" s="190" t="s">
        <v>1</v>
      </c>
      <c r="F201" s="191" t="s">
        <v>315</v>
      </c>
      <c r="G201" s="13"/>
      <c r="H201" s="192">
        <v>497</v>
      </c>
      <c r="I201" s="13"/>
      <c r="J201" s="13"/>
      <c r="K201" s="13"/>
      <c r="L201" s="188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0" t="s">
        <v>197</v>
      </c>
      <c r="AU201" s="190" t="s">
        <v>81</v>
      </c>
      <c r="AV201" s="13" t="s">
        <v>81</v>
      </c>
      <c r="AW201" s="13" t="s">
        <v>29</v>
      </c>
      <c r="AX201" s="13" t="s">
        <v>79</v>
      </c>
      <c r="AY201" s="190" t="s">
        <v>189</v>
      </c>
    </row>
    <row r="202" s="2" customFormat="1" ht="16.5" customHeight="1">
      <c r="A202" s="31"/>
      <c r="B202" s="174"/>
      <c r="C202" s="203" t="s">
        <v>316</v>
      </c>
      <c r="D202" s="203" t="s">
        <v>317</v>
      </c>
      <c r="E202" s="204" t="s">
        <v>318</v>
      </c>
      <c r="F202" s="205" t="s">
        <v>319</v>
      </c>
      <c r="G202" s="206" t="s">
        <v>290</v>
      </c>
      <c r="H202" s="207">
        <v>994</v>
      </c>
      <c r="I202" s="208">
        <v>342</v>
      </c>
      <c r="J202" s="208">
        <f>ROUND(I202*H202,2)</f>
        <v>339948</v>
      </c>
      <c r="K202" s="209"/>
      <c r="L202" s="210"/>
      <c r="M202" s="211" t="s">
        <v>1</v>
      </c>
      <c r="N202" s="212" t="s">
        <v>38</v>
      </c>
      <c r="O202" s="184">
        <v>0</v>
      </c>
      <c r="P202" s="184">
        <f>O202*H202</f>
        <v>0</v>
      </c>
      <c r="Q202" s="184">
        <v>1</v>
      </c>
      <c r="R202" s="184">
        <f>Q202*H202</f>
        <v>994</v>
      </c>
      <c r="S202" s="184">
        <v>0</v>
      </c>
      <c r="T202" s="185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6" t="s">
        <v>232</v>
      </c>
      <c r="AT202" s="186" t="s">
        <v>317</v>
      </c>
      <c r="AU202" s="186" t="s">
        <v>81</v>
      </c>
      <c r="AY202" s="18" t="s">
        <v>189</v>
      </c>
      <c r="BE202" s="187">
        <f>IF(N202="základní",J202,0)</f>
        <v>339948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8" t="s">
        <v>79</v>
      </c>
      <c r="BK202" s="187">
        <f>ROUND(I202*H202,2)</f>
        <v>339948</v>
      </c>
      <c r="BL202" s="18" t="s">
        <v>195</v>
      </c>
      <c r="BM202" s="186" t="s">
        <v>320</v>
      </c>
    </row>
    <row r="203" s="13" customFormat="1">
      <c r="A203" s="13"/>
      <c r="B203" s="188"/>
      <c r="C203" s="13"/>
      <c r="D203" s="189" t="s">
        <v>197</v>
      </c>
      <c r="E203" s="13"/>
      <c r="F203" s="191" t="s">
        <v>321</v>
      </c>
      <c r="G203" s="13"/>
      <c r="H203" s="192">
        <v>994</v>
      </c>
      <c r="I203" s="13"/>
      <c r="J203" s="13"/>
      <c r="K203" s="13"/>
      <c r="L203" s="188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0" t="s">
        <v>197</v>
      </c>
      <c r="AU203" s="190" t="s">
        <v>81</v>
      </c>
      <c r="AV203" s="13" t="s">
        <v>81</v>
      </c>
      <c r="AW203" s="13" t="s">
        <v>3</v>
      </c>
      <c r="AX203" s="13" t="s">
        <v>79</v>
      </c>
      <c r="AY203" s="190" t="s">
        <v>189</v>
      </c>
    </row>
    <row r="204" s="2" customFormat="1" ht="33" customHeight="1">
      <c r="A204" s="31"/>
      <c r="B204" s="174"/>
      <c r="C204" s="175" t="s">
        <v>322</v>
      </c>
      <c r="D204" s="175" t="s">
        <v>191</v>
      </c>
      <c r="E204" s="176" t="s">
        <v>323</v>
      </c>
      <c r="F204" s="177" t="s">
        <v>324</v>
      </c>
      <c r="G204" s="178" t="s">
        <v>218</v>
      </c>
      <c r="H204" s="179">
        <v>1076.8</v>
      </c>
      <c r="I204" s="180">
        <v>14.4</v>
      </c>
      <c r="J204" s="180">
        <f>ROUND(I204*H204,2)</f>
        <v>15505.92</v>
      </c>
      <c r="K204" s="181"/>
      <c r="L204" s="32"/>
      <c r="M204" s="182" t="s">
        <v>1</v>
      </c>
      <c r="N204" s="183" t="s">
        <v>38</v>
      </c>
      <c r="O204" s="184">
        <v>0.012</v>
      </c>
      <c r="P204" s="184">
        <f>O204*H204</f>
        <v>12.9216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6" t="s">
        <v>195</v>
      </c>
      <c r="AT204" s="186" t="s">
        <v>191</v>
      </c>
      <c r="AU204" s="186" t="s">
        <v>81</v>
      </c>
      <c r="AY204" s="18" t="s">
        <v>189</v>
      </c>
      <c r="BE204" s="187">
        <f>IF(N204="základní",J204,0)</f>
        <v>15505.92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8" t="s">
        <v>79</v>
      </c>
      <c r="BK204" s="187">
        <f>ROUND(I204*H204,2)</f>
        <v>15505.92</v>
      </c>
      <c r="BL204" s="18" t="s">
        <v>195</v>
      </c>
      <c r="BM204" s="186" t="s">
        <v>325</v>
      </c>
    </row>
    <row r="205" s="13" customFormat="1">
      <c r="A205" s="13"/>
      <c r="B205" s="188"/>
      <c r="C205" s="13"/>
      <c r="D205" s="189" t="s">
        <v>197</v>
      </c>
      <c r="E205" s="190" t="s">
        <v>1</v>
      </c>
      <c r="F205" s="191" t="s">
        <v>326</v>
      </c>
      <c r="G205" s="13"/>
      <c r="H205" s="192">
        <v>4.9000000000000004</v>
      </c>
      <c r="I205" s="13"/>
      <c r="J205" s="13"/>
      <c r="K205" s="13"/>
      <c r="L205" s="188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0" t="s">
        <v>197</v>
      </c>
      <c r="AU205" s="190" t="s">
        <v>81</v>
      </c>
      <c r="AV205" s="13" t="s">
        <v>81</v>
      </c>
      <c r="AW205" s="13" t="s">
        <v>29</v>
      </c>
      <c r="AX205" s="13" t="s">
        <v>73</v>
      </c>
      <c r="AY205" s="190" t="s">
        <v>189</v>
      </c>
    </row>
    <row r="206" s="13" customFormat="1">
      <c r="A206" s="13"/>
      <c r="B206" s="188"/>
      <c r="C206" s="13"/>
      <c r="D206" s="189" t="s">
        <v>197</v>
      </c>
      <c r="E206" s="190" t="s">
        <v>1</v>
      </c>
      <c r="F206" s="191" t="s">
        <v>327</v>
      </c>
      <c r="G206" s="13"/>
      <c r="H206" s="192">
        <v>33.899999999999999</v>
      </c>
      <c r="I206" s="13"/>
      <c r="J206" s="13"/>
      <c r="K206" s="13"/>
      <c r="L206" s="188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0" t="s">
        <v>197</v>
      </c>
      <c r="AU206" s="190" t="s">
        <v>81</v>
      </c>
      <c r="AV206" s="13" t="s">
        <v>81</v>
      </c>
      <c r="AW206" s="13" t="s">
        <v>29</v>
      </c>
      <c r="AX206" s="13" t="s">
        <v>73</v>
      </c>
      <c r="AY206" s="190" t="s">
        <v>189</v>
      </c>
    </row>
    <row r="207" s="13" customFormat="1">
      <c r="A207" s="13"/>
      <c r="B207" s="188"/>
      <c r="C207" s="13"/>
      <c r="D207" s="189" t="s">
        <v>197</v>
      </c>
      <c r="E207" s="190" t="s">
        <v>1</v>
      </c>
      <c r="F207" s="191" t="s">
        <v>328</v>
      </c>
      <c r="G207" s="13"/>
      <c r="H207" s="192">
        <v>1038</v>
      </c>
      <c r="I207" s="13"/>
      <c r="J207" s="13"/>
      <c r="K207" s="13"/>
      <c r="L207" s="188"/>
      <c r="M207" s="193"/>
      <c r="N207" s="194"/>
      <c r="O207" s="194"/>
      <c r="P207" s="194"/>
      <c r="Q207" s="194"/>
      <c r="R207" s="194"/>
      <c r="S207" s="194"/>
      <c r="T207" s="19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0" t="s">
        <v>197</v>
      </c>
      <c r="AU207" s="190" t="s">
        <v>81</v>
      </c>
      <c r="AV207" s="13" t="s">
        <v>81</v>
      </c>
      <c r="AW207" s="13" t="s">
        <v>29</v>
      </c>
      <c r="AX207" s="13" t="s">
        <v>73</v>
      </c>
      <c r="AY207" s="190" t="s">
        <v>189</v>
      </c>
    </row>
    <row r="208" s="14" customFormat="1">
      <c r="A208" s="14"/>
      <c r="B208" s="196"/>
      <c r="C208" s="14"/>
      <c r="D208" s="189" t="s">
        <v>197</v>
      </c>
      <c r="E208" s="197" t="s">
        <v>122</v>
      </c>
      <c r="F208" s="198" t="s">
        <v>226</v>
      </c>
      <c r="G208" s="14"/>
      <c r="H208" s="199">
        <v>1076.8</v>
      </c>
      <c r="I208" s="14"/>
      <c r="J208" s="14"/>
      <c r="K208" s="14"/>
      <c r="L208" s="196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7" t="s">
        <v>197</v>
      </c>
      <c r="AU208" s="197" t="s">
        <v>81</v>
      </c>
      <c r="AV208" s="14" t="s">
        <v>195</v>
      </c>
      <c r="AW208" s="14" t="s">
        <v>29</v>
      </c>
      <c r="AX208" s="14" t="s">
        <v>79</v>
      </c>
      <c r="AY208" s="197" t="s">
        <v>189</v>
      </c>
    </row>
    <row r="209" s="2" customFormat="1" ht="16.5" customHeight="1">
      <c r="A209" s="31"/>
      <c r="B209" s="174"/>
      <c r="C209" s="203" t="s">
        <v>329</v>
      </c>
      <c r="D209" s="203" t="s">
        <v>317</v>
      </c>
      <c r="E209" s="204" t="s">
        <v>330</v>
      </c>
      <c r="F209" s="205" t="s">
        <v>331</v>
      </c>
      <c r="G209" s="206" t="s">
        <v>290</v>
      </c>
      <c r="H209" s="207">
        <v>298.81200000000001</v>
      </c>
      <c r="I209" s="208">
        <v>590</v>
      </c>
      <c r="J209" s="208">
        <f>ROUND(I209*H209,2)</f>
        <v>176299.07999999999</v>
      </c>
      <c r="K209" s="209"/>
      <c r="L209" s="210"/>
      <c r="M209" s="211" t="s">
        <v>1</v>
      </c>
      <c r="N209" s="212" t="s">
        <v>38</v>
      </c>
      <c r="O209" s="184">
        <v>0</v>
      </c>
      <c r="P209" s="184">
        <f>O209*H209</f>
        <v>0</v>
      </c>
      <c r="Q209" s="184">
        <v>1</v>
      </c>
      <c r="R209" s="184">
        <f>Q209*H209</f>
        <v>298.81200000000001</v>
      </c>
      <c r="S209" s="184">
        <v>0</v>
      </c>
      <c r="T209" s="18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6" t="s">
        <v>232</v>
      </c>
      <c r="AT209" s="186" t="s">
        <v>317</v>
      </c>
      <c r="AU209" s="186" t="s">
        <v>81</v>
      </c>
      <c r="AY209" s="18" t="s">
        <v>189</v>
      </c>
      <c r="BE209" s="187">
        <f>IF(N209="základní",J209,0)</f>
        <v>176299.07999999999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8" t="s">
        <v>79</v>
      </c>
      <c r="BK209" s="187">
        <f>ROUND(I209*H209,2)</f>
        <v>176299.07999999999</v>
      </c>
      <c r="BL209" s="18" t="s">
        <v>195</v>
      </c>
      <c r="BM209" s="186" t="s">
        <v>332</v>
      </c>
    </row>
    <row r="210" s="13" customFormat="1">
      <c r="A210" s="13"/>
      <c r="B210" s="188"/>
      <c r="C210" s="13"/>
      <c r="D210" s="189" t="s">
        <v>197</v>
      </c>
      <c r="E210" s="190" t="s">
        <v>1</v>
      </c>
      <c r="F210" s="191" t="s">
        <v>333</v>
      </c>
      <c r="G210" s="13"/>
      <c r="H210" s="192">
        <v>298.81200000000001</v>
      </c>
      <c r="I210" s="13"/>
      <c r="J210" s="13"/>
      <c r="K210" s="13"/>
      <c r="L210" s="188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0" t="s">
        <v>197</v>
      </c>
      <c r="AU210" s="190" t="s">
        <v>81</v>
      </c>
      <c r="AV210" s="13" t="s">
        <v>81</v>
      </c>
      <c r="AW210" s="13" t="s">
        <v>29</v>
      </c>
      <c r="AX210" s="13" t="s">
        <v>79</v>
      </c>
      <c r="AY210" s="190" t="s">
        <v>189</v>
      </c>
    </row>
    <row r="211" s="2" customFormat="1" ht="24.15" customHeight="1">
      <c r="A211" s="31"/>
      <c r="B211" s="174"/>
      <c r="C211" s="175" t="s">
        <v>334</v>
      </c>
      <c r="D211" s="175" t="s">
        <v>191</v>
      </c>
      <c r="E211" s="176" t="s">
        <v>335</v>
      </c>
      <c r="F211" s="177" t="s">
        <v>336</v>
      </c>
      <c r="G211" s="178" t="s">
        <v>218</v>
      </c>
      <c r="H211" s="179">
        <v>1076.8</v>
      </c>
      <c r="I211" s="180">
        <v>15.6</v>
      </c>
      <c r="J211" s="180">
        <f>ROUND(I211*H211,2)</f>
        <v>16798.080000000002</v>
      </c>
      <c r="K211" s="181"/>
      <c r="L211" s="32"/>
      <c r="M211" s="182" t="s">
        <v>1</v>
      </c>
      <c r="N211" s="183" t="s">
        <v>38</v>
      </c>
      <c r="O211" s="184">
        <v>0.044999999999999998</v>
      </c>
      <c r="P211" s="184">
        <f>O211*H211</f>
        <v>48.455999999999996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6" t="s">
        <v>195</v>
      </c>
      <c r="AT211" s="186" t="s">
        <v>191</v>
      </c>
      <c r="AU211" s="186" t="s">
        <v>81</v>
      </c>
      <c r="AY211" s="18" t="s">
        <v>189</v>
      </c>
      <c r="BE211" s="187">
        <f>IF(N211="základní",J211,0)</f>
        <v>16798.080000000002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8" t="s">
        <v>79</v>
      </c>
      <c r="BK211" s="187">
        <f>ROUND(I211*H211,2)</f>
        <v>16798.080000000002</v>
      </c>
      <c r="BL211" s="18" t="s">
        <v>195</v>
      </c>
      <c r="BM211" s="186" t="s">
        <v>337</v>
      </c>
    </row>
    <row r="212" s="13" customFormat="1">
      <c r="A212" s="13"/>
      <c r="B212" s="188"/>
      <c r="C212" s="13"/>
      <c r="D212" s="189" t="s">
        <v>197</v>
      </c>
      <c r="E212" s="190" t="s">
        <v>1</v>
      </c>
      <c r="F212" s="191" t="s">
        <v>338</v>
      </c>
      <c r="G212" s="13"/>
      <c r="H212" s="192">
        <v>1076.8</v>
      </c>
      <c r="I212" s="13"/>
      <c r="J212" s="13"/>
      <c r="K212" s="13"/>
      <c r="L212" s="188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0" t="s">
        <v>197</v>
      </c>
      <c r="AU212" s="190" t="s">
        <v>81</v>
      </c>
      <c r="AV212" s="13" t="s">
        <v>81</v>
      </c>
      <c r="AW212" s="13" t="s">
        <v>29</v>
      </c>
      <c r="AX212" s="13" t="s">
        <v>79</v>
      </c>
      <c r="AY212" s="190" t="s">
        <v>189</v>
      </c>
    </row>
    <row r="213" s="2" customFormat="1" ht="16.5" customHeight="1">
      <c r="A213" s="31"/>
      <c r="B213" s="174"/>
      <c r="C213" s="203" t="s">
        <v>339</v>
      </c>
      <c r="D213" s="203" t="s">
        <v>317</v>
      </c>
      <c r="E213" s="204" t="s">
        <v>340</v>
      </c>
      <c r="F213" s="205" t="s">
        <v>341</v>
      </c>
      <c r="G213" s="206" t="s">
        <v>342</v>
      </c>
      <c r="H213" s="207">
        <v>32.304000000000002</v>
      </c>
      <c r="I213" s="208">
        <v>96.400000000000006</v>
      </c>
      <c r="J213" s="208">
        <f>ROUND(I213*H213,2)</f>
        <v>3114.1100000000001</v>
      </c>
      <c r="K213" s="209"/>
      <c r="L213" s="210"/>
      <c r="M213" s="211" t="s">
        <v>1</v>
      </c>
      <c r="N213" s="212" t="s">
        <v>38</v>
      </c>
      <c r="O213" s="184">
        <v>0</v>
      </c>
      <c r="P213" s="184">
        <f>O213*H213</f>
        <v>0</v>
      </c>
      <c r="Q213" s="184">
        <v>0.001</v>
      </c>
      <c r="R213" s="184">
        <f>Q213*H213</f>
        <v>0.032303999999999999</v>
      </c>
      <c r="S213" s="184">
        <v>0</v>
      </c>
      <c r="T213" s="18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6" t="s">
        <v>232</v>
      </c>
      <c r="AT213" s="186" t="s">
        <v>317</v>
      </c>
      <c r="AU213" s="186" t="s">
        <v>81</v>
      </c>
      <c r="AY213" s="18" t="s">
        <v>189</v>
      </c>
      <c r="BE213" s="187">
        <f>IF(N213="základní",J213,0)</f>
        <v>3114.1100000000001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8" t="s">
        <v>79</v>
      </c>
      <c r="BK213" s="187">
        <f>ROUND(I213*H213,2)</f>
        <v>3114.1100000000001</v>
      </c>
      <c r="BL213" s="18" t="s">
        <v>195</v>
      </c>
      <c r="BM213" s="186" t="s">
        <v>343</v>
      </c>
    </row>
    <row r="214" s="13" customFormat="1">
      <c r="A214" s="13"/>
      <c r="B214" s="188"/>
      <c r="C214" s="13"/>
      <c r="D214" s="189" t="s">
        <v>197</v>
      </c>
      <c r="E214" s="190" t="s">
        <v>1</v>
      </c>
      <c r="F214" s="191" t="s">
        <v>344</v>
      </c>
      <c r="G214" s="13"/>
      <c r="H214" s="192">
        <v>32.304000000000002</v>
      </c>
      <c r="I214" s="13"/>
      <c r="J214" s="13"/>
      <c r="K214" s="13"/>
      <c r="L214" s="188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0" t="s">
        <v>197</v>
      </c>
      <c r="AU214" s="190" t="s">
        <v>81</v>
      </c>
      <c r="AV214" s="13" t="s">
        <v>81</v>
      </c>
      <c r="AW214" s="13" t="s">
        <v>29</v>
      </c>
      <c r="AX214" s="13" t="s">
        <v>79</v>
      </c>
      <c r="AY214" s="190" t="s">
        <v>189</v>
      </c>
    </row>
    <row r="215" s="2" customFormat="1" ht="24.15" customHeight="1">
      <c r="A215" s="31"/>
      <c r="B215" s="174"/>
      <c r="C215" s="175" t="s">
        <v>345</v>
      </c>
      <c r="D215" s="175" t="s">
        <v>191</v>
      </c>
      <c r="E215" s="176" t="s">
        <v>346</v>
      </c>
      <c r="F215" s="177" t="s">
        <v>347</v>
      </c>
      <c r="G215" s="178" t="s">
        <v>218</v>
      </c>
      <c r="H215" s="179">
        <v>1038.5999999999999</v>
      </c>
      <c r="I215" s="180">
        <v>16.100000000000001</v>
      </c>
      <c r="J215" s="180">
        <f>ROUND(I215*H215,2)</f>
        <v>16721.459999999999</v>
      </c>
      <c r="K215" s="181"/>
      <c r="L215" s="32"/>
      <c r="M215" s="182" t="s">
        <v>1</v>
      </c>
      <c r="N215" s="183" t="s">
        <v>38</v>
      </c>
      <c r="O215" s="184">
        <v>0.019</v>
      </c>
      <c r="P215" s="184">
        <f>O215*H215</f>
        <v>19.733399999999996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6" t="s">
        <v>195</v>
      </c>
      <c r="AT215" s="186" t="s">
        <v>191</v>
      </c>
      <c r="AU215" s="186" t="s">
        <v>81</v>
      </c>
      <c r="AY215" s="18" t="s">
        <v>189</v>
      </c>
      <c r="BE215" s="187">
        <f>IF(N215="základní",J215,0)</f>
        <v>16721.459999999999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8" t="s">
        <v>79</v>
      </c>
      <c r="BK215" s="187">
        <f>ROUND(I215*H215,2)</f>
        <v>16721.459999999999</v>
      </c>
      <c r="BL215" s="18" t="s">
        <v>195</v>
      </c>
      <c r="BM215" s="186" t="s">
        <v>348</v>
      </c>
    </row>
    <row r="216" s="13" customFormat="1">
      <c r="A216" s="13"/>
      <c r="B216" s="188"/>
      <c r="C216" s="13"/>
      <c r="D216" s="189" t="s">
        <v>197</v>
      </c>
      <c r="E216" s="190" t="s">
        <v>1</v>
      </c>
      <c r="F216" s="191" t="s">
        <v>349</v>
      </c>
      <c r="G216" s="13"/>
      <c r="H216" s="192">
        <v>49.5</v>
      </c>
      <c r="I216" s="13"/>
      <c r="J216" s="13"/>
      <c r="K216" s="13"/>
      <c r="L216" s="188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0" t="s">
        <v>197</v>
      </c>
      <c r="AU216" s="190" t="s">
        <v>81</v>
      </c>
      <c r="AV216" s="13" t="s">
        <v>81</v>
      </c>
      <c r="AW216" s="13" t="s">
        <v>29</v>
      </c>
      <c r="AX216" s="13" t="s">
        <v>73</v>
      </c>
      <c r="AY216" s="190" t="s">
        <v>189</v>
      </c>
    </row>
    <row r="217" s="13" customFormat="1">
      <c r="A217" s="13"/>
      <c r="B217" s="188"/>
      <c r="C217" s="13"/>
      <c r="D217" s="189" t="s">
        <v>197</v>
      </c>
      <c r="E217" s="190" t="s">
        <v>1</v>
      </c>
      <c r="F217" s="191" t="s">
        <v>350</v>
      </c>
      <c r="G217" s="13"/>
      <c r="H217" s="192">
        <v>66.299999999999997</v>
      </c>
      <c r="I217" s="13"/>
      <c r="J217" s="13"/>
      <c r="K217" s="13"/>
      <c r="L217" s="188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0" t="s">
        <v>197</v>
      </c>
      <c r="AU217" s="190" t="s">
        <v>81</v>
      </c>
      <c r="AV217" s="13" t="s">
        <v>81</v>
      </c>
      <c r="AW217" s="13" t="s">
        <v>29</v>
      </c>
      <c r="AX217" s="13" t="s">
        <v>73</v>
      </c>
      <c r="AY217" s="190" t="s">
        <v>189</v>
      </c>
    </row>
    <row r="218" s="13" customFormat="1">
      <c r="A218" s="13"/>
      <c r="B218" s="188"/>
      <c r="C218" s="13"/>
      <c r="D218" s="189" t="s">
        <v>197</v>
      </c>
      <c r="E218" s="190" t="s">
        <v>1</v>
      </c>
      <c r="F218" s="191" t="s">
        <v>351</v>
      </c>
      <c r="G218" s="13"/>
      <c r="H218" s="192">
        <v>59.299999999999997</v>
      </c>
      <c r="I218" s="13"/>
      <c r="J218" s="13"/>
      <c r="K218" s="13"/>
      <c r="L218" s="188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0" t="s">
        <v>197</v>
      </c>
      <c r="AU218" s="190" t="s">
        <v>81</v>
      </c>
      <c r="AV218" s="13" t="s">
        <v>81</v>
      </c>
      <c r="AW218" s="13" t="s">
        <v>29</v>
      </c>
      <c r="AX218" s="13" t="s">
        <v>73</v>
      </c>
      <c r="AY218" s="190" t="s">
        <v>189</v>
      </c>
    </row>
    <row r="219" s="13" customFormat="1">
      <c r="A219" s="13"/>
      <c r="B219" s="188"/>
      <c r="C219" s="13"/>
      <c r="D219" s="189" t="s">
        <v>197</v>
      </c>
      <c r="E219" s="190" t="s">
        <v>1</v>
      </c>
      <c r="F219" s="191" t="s">
        <v>352</v>
      </c>
      <c r="G219" s="13"/>
      <c r="H219" s="192">
        <v>830</v>
      </c>
      <c r="I219" s="13"/>
      <c r="J219" s="13"/>
      <c r="K219" s="13"/>
      <c r="L219" s="188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0" t="s">
        <v>197</v>
      </c>
      <c r="AU219" s="190" t="s">
        <v>81</v>
      </c>
      <c r="AV219" s="13" t="s">
        <v>81</v>
      </c>
      <c r="AW219" s="13" t="s">
        <v>29</v>
      </c>
      <c r="AX219" s="13" t="s">
        <v>73</v>
      </c>
      <c r="AY219" s="190" t="s">
        <v>189</v>
      </c>
    </row>
    <row r="220" s="13" customFormat="1">
      <c r="A220" s="13"/>
      <c r="B220" s="188"/>
      <c r="C220" s="13"/>
      <c r="D220" s="189" t="s">
        <v>197</v>
      </c>
      <c r="E220" s="190" t="s">
        <v>1</v>
      </c>
      <c r="F220" s="191" t="s">
        <v>353</v>
      </c>
      <c r="G220" s="13"/>
      <c r="H220" s="192">
        <v>12</v>
      </c>
      <c r="I220" s="13"/>
      <c r="J220" s="13"/>
      <c r="K220" s="13"/>
      <c r="L220" s="188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0" t="s">
        <v>197</v>
      </c>
      <c r="AU220" s="190" t="s">
        <v>81</v>
      </c>
      <c r="AV220" s="13" t="s">
        <v>81</v>
      </c>
      <c r="AW220" s="13" t="s">
        <v>29</v>
      </c>
      <c r="AX220" s="13" t="s">
        <v>73</v>
      </c>
      <c r="AY220" s="190" t="s">
        <v>189</v>
      </c>
    </row>
    <row r="221" s="13" customFormat="1">
      <c r="A221" s="13"/>
      <c r="B221" s="188"/>
      <c r="C221" s="13"/>
      <c r="D221" s="189" t="s">
        <v>197</v>
      </c>
      <c r="E221" s="190" t="s">
        <v>1</v>
      </c>
      <c r="F221" s="191" t="s">
        <v>354</v>
      </c>
      <c r="G221" s="13"/>
      <c r="H221" s="192">
        <v>16</v>
      </c>
      <c r="I221" s="13"/>
      <c r="J221" s="13"/>
      <c r="K221" s="13"/>
      <c r="L221" s="188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0" t="s">
        <v>197</v>
      </c>
      <c r="AU221" s="190" t="s">
        <v>81</v>
      </c>
      <c r="AV221" s="13" t="s">
        <v>81</v>
      </c>
      <c r="AW221" s="13" t="s">
        <v>29</v>
      </c>
      <c r="AX221" s="13" t="s">
        <v>73</v>
      </c>
      <c r="AY221" s="190" t="s">
        <v>189</v>
      </c>
    </row>
    <row r="222" s="13" customFormat="1">
      <c r="A222" s="13"/>
      <c r="B222" s="188"/>
      <c r="C222" s="13"/>
      <c r="D222" s="189" t="s">
        <v>197</v>
      </c>
      <c r="E222" s="190" t="s">
        <v>1</v>
      </c>
      <c r="F222" s="191" t="s">
        <v>355</v>
      </c>
      <c r="G222" s="13"/>
      <c r="H222" s="192">
        <v>5.5</v>
      </c>
      <c r="I222" s="13"/>
      <c r="J222" s="13"/>
      <c r="K222" s="13"/>
      <c r="L222" s="188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0" t="s">
        <v>197</v>
      </c>
      <c r="AU222" s="190" t="s">
        <v>81</v>
      </c>
      <c r="AV222" s="13" t="s">
        <v>81</v>
      </c>
      <c r="AW222" s="13" t="s">
        <v>29</v>
      </c>
      <c r="AX222" s="13" t="s">
        <v>73</v>
      </c>
      <c r="AY222" s="190" t="s">
        <v>189</v>
      </c>
    </row>
    <row r="223" s="14" customFormat="1">
      <c r="A223" s="14"/>
      <c r="B223" s="196"/>
      <c r="C223" s="14"/>
      <c r="D223" s="189" t="s">
        <v>197</v>
      </c>
      <c r="E223" s="197" t="s">
        <v>1</v>
      </c>
      <c r="F223" s="198" t="s">
        <v>226</v>
      </c>
      <c r="G223" s="14"/>
      <c r="H223" s="199">
        <v>1038.5999999999999</v>
      </c>
      <c r="I223" s="14"/>
      <c r="J223" s="14"/>
      <c r="K223" s="14"/>
      <c r="L223" s="196"/>
      <c r="M223" s="200"/>
      <c r="N223" s="201"/>
      <c r="O223" s="201"/>
      <c r="P223" s="201"/>
      <c r="Q223" s="201"/>
      <c r="R223" s="201"/>
      <c r="S223" s="201"/>
      <c r="T223" s="20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7" t="s">
        <v>197</v>
      </c>
      <c r="AU223" s="197" t="s">
        <v>81</v>
      </c>
      <c r="AV223" s="14" t="s">
        <v>195</v>
      </c>
      <c r="AW223" s="14" t="s">
        <v>29</v>
      </c>
      <c r="AX223" s="14" t="s">
        <v>79</v>
      </c>
      <c r="AY223" s="197" t="s">
        <v>189</v>
      </c>
    </row>
    <row r="224" s="2" customFormat="1" ht="33" customHeight="1">
      <c r="A224" s="31"/>
      <c r="B224" s="174"/>
      <c r="C224" s="175" t="s">
        <v>356</v>
      </c>
      <c r="D224" s="175" t="s">
        <v>191</v>
      </c>
      <c r="E224" s="176" t="s">
        <v>357</v>
      </c>
      <c r="F224" s="177" t="s">
        <v>358</v>
      </c>
      <c r="G224" s="178" t="s">
        <v>218</v>
      </c>
      <c r="H224" s="179">
        <v>413</v>
      </c>
      <c r="I224" s="180">
        <v>18.699999999999999</v>
      </c>
      <c r="J224" s="180">
        <f>ROUND(I224*H224,2)</f>
        <v>7723.1000000000004</v>
      </c>
      <c r="K224" s="181"/>
      <c r="L224" s="32"/>
      <c r="M224" s="182" t="s">
        <v>1</v>
      </c>
      <c r="N224" s="183" t="s">
        <v>38</v>
      </c>
      <c r="O224" s="184">
        <v>0.055</v>
      </c>
      <c r="P224" s="184">
        <f>O224*H224</f>
        <v>22.715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6" t="s">
        <v>195</v>
      </c>
      <c r="AT224" s="186" t="s">
        <v>191</v>
      </c>
      <c r="AU224" s="186" t="s">
        <v>81</v>
      </c>
      <c r="AY224" s="18" t="s">
        <v>189</v>
      </c>
      <c r="BE224" s="187">
        <f>IF(N224="základní",J224,0)</f>
        <v>7723.1000000000004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8" t="s">
        <v>79</v>
      </c>
      <c r="BK224" s="187">
        <f>ROUND(I224*H224,2)</f>
        <v>7723.1000000000004</v>
      </c>
      <c r="BL224" s="18" t="s">
        <v>195</v>
      </c>
      <c r="BM224" s="186" t="s">
        <v>359</v>
      </c>
    </row>
    <row r="225" s="13" customFormat="1">
      <c r="A225" s="13"/>
      <c r="B225" s="188"/>
      <c r="C225" s="13"/>
      <c r="D225" s="189" t="s">
        <v>197</v>
      </c>
      <c r="E225" s="190" t="s">
        <v>1</v>
      </c>
      <c r="F225" s="191" t="s">
        <v>360</v>
      </c>
      <c r="G225" s="13"/>
      <c r="H225" s="192">
        <v>413</v>
      </c>
      <c r="I225" s="13"/>
      <c r="J225" s="13"/>
      <c r="K225" s="13"/>
      <c r="L225" s="188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0" t="s">
        <v>197</v>
      </c>
      <c r="AU225" s="190" t="s">
        <v>81</v>
      </c>
      <c r="AV225" s="13" t="s">
        <v>81</v>
      </c>
      <c r="AW225" s="13" t="s">
        <v>29</v>
      </c>
      <c r="AX225" s="13" t="s">
        <v>79</v>
      </c>
      <c r="AY225" s="190" t="s">
        <v>189</v>
      </c>
    </row>
    <row r="226" s="2" customFormat="1" ht="16.5" customHeight="1">
      <c r="A226" s="31"/>
      <c r="B226" s="174"/>
      <c r="C226" s="203" t="s">
        <v>361</v>
      </c>
      <c r="D226" s="203" t="s">
        <v>317</v>
      </c>
      <c r="E226" s="204" t="s">
        <v>362</v>
      </c>
      <c r="F226" s="205" t="s">
        <v>363</v>
      </c>
      <c r="G226" s="206" t="s">
        <v>276</v>
      </c>
      <c r="H226" s="207">
        <v>40</v>
      </c>
      <c r="I226" s="208">
        <v>1000</v>
      </c>
      <c r="J226" s="208">
        <f>ROUND(I226*H226,2)</f>
        <v>40000</v>
      </c>
      <c r="K226" s="209"/>
      <c r="L226" s="210"/>
      <c r="M226" s="211" t="s">
        <v>1</v>
      </c>
      <c r="N226" s="212" t="s">
        <v>38</v>
      </c>
      <c r="O226" s="184">
        <v>0</v>
      </c>
      <c r="P226" s="184">
        <f>O226*H226</f>
        <v>0</v>
      </c>
      <c r="Q226" s="184">
        <v>0.22</v>
      </c>
      <c r="R226" s="184">
        <f>Q226*H226</f>
        <v>8.8000000000000007</v>
      </c>
      <c r="S226" s="184">
        <v>0</v>
      </c>
      <c r="T226" s="18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6" t="s">
        <v>232</v>
      </c>
      <c r="AT226" s="186" t="s">
        <v>317</v>
      </c>
      <c r="AU226" s="186" t="s">
        <v>81</v>
      </c>
      <c r="AY226" s="18" t="s">
        <v>189</v>
      </c>
      <c r="BE226" s="187">
        <f>IF(N226="základní",J226,0)</f>
        <v>40000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8" t="s">
        <v>79</v>
      </c>
      <c r="BK226" s="187">
        <f>ROUND(I226*H226,2)</f>
        <v>40000</v>
      </c>
      <c r="BL226" s="18" t="s">
        <v>195</v>
      </c>
      <c r="BM226" s="186" t="s">
        <v>364</v>
      </c>
    </row>
    <row r="227" s="13" customFormat="1">
      <c r="A227" s="13"/>
      <c r="B227" s="188"/>
      <c r="C227" s="13"/>
      <c r="D227" s="189" t="s">
        <v>197</v>
      </c>
      <c r="E227" s="190" t="s">
        <v>1</v>
      </c>
      <c r="F227" s="191" t="s">
        <v>365</v>
      </c>
      <c r="G227" s="13"/>
      <c r="H227" s="192">
        <v>40</v>
      </c>
      <c r="I227" s="13"/>
      <c r="J227" s="13"/>
      <c r="K227" s="13"/>
      <c r="L227" s="188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0" t="s">
        <v>197</v>
      </c>
      <c r="AU227" s="190" t="s">
        <v>81</v>
      </c>
      <c r="AV227" s="13" t="s">
        <v>81</v>
      </c>
      <c r="AW227" s="13" t="s">
        <v>29</v>
      </c>
      <c r="AX227" s="13" t="s">
        <v>79</v>
      </c>
      <c r="AY227" s="190" t="s">
        <v>189</v>
      </c>
    </row>
    <row r="228" s="2" customFormat="1" ht="16.5" customHeight="1">
      <c r="A228" s="31"/>
      <c r="B228" s="174"/>
      <c r="C228" s="203" t="s">
        <v>366</v>
      </c>
      <c r="D228" s="203" t="s">
        <v>317</v>
      </c>
      <c r="E228" s="204" t="s">
        <v>367</v>
      </c>
      <c r="F228" s="205" t="s">
        <v>368</v>
      </c>
      <c r="G228" s="206" t="s">
        <v>342</v>
      </c>
      <c r="H228" s="207">
        <v>40</v>
      </c>
      <c r="I228" s="208">
        <v>800</v>
      </c>
      <c r="J228" s="208">
        <f>ROUND(I228*H228,2)</f>
        <v>32000</v>
      </c>
      <c r="K228" s="209"/>
      <c r="L228" s="210"/>
      <c r="M228" s="211" t="s">
        <v>1</v>
      </c>
      <c r="N228" s="212" t="s">
        <v>38</v>
      </c>
      <c r="O228" s="184">
        <v>0</v>
      </c>
      <c r="P228" s="184">
        <f>O228*H228</f>
        <v>0</v>
      </c>
      <c r="Q228" s="184">
        <v>0.001</v>
      </c>
      <c r="R228" s="184">
        <f>Q228*H228</f>
        <v>0.040000000000000001</v>
      </c>
      <c r="S228" s="184">
        <v>0</v>
      </c>
      <c r="T228" s="18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6" t="s">
        <v>232</v>
      </c>
      <c r="AT228" s="186" t="s">
        <v>317</v>
      </c>
      <c r="AU228" s="186" t="s">
        <v>81</v>
      </c>
      <c r="AY228" s="18" t="s">
        <v>189</v>
      </c>
      <c r="BE228" s="187">
        <f>IF(N228="základní",J228,0)</f>
        <v>32000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8" t="s">
        <v>79</v>
      </c>
      <c r="BK228" s="187">
        <f>ROUND(I228*H228,2)</f>
        <v>32000</v>
      </c>
      <c r="BL228" s="18" t="s">
        <v>195</v>
      </c>
      <c r="BM228" s="186" t="s">
        <v>369</v>
      </c>
    </row>
    <row r="229" s="13" customFormat="1">
      <c r="A229" s="13"/>
      <c r="B229" s="188"/>
      <c r="C229" s="13"/>
      <c r="D229" s="189" t="s">
        <v>197</v>
      </c>
      <c r="E229" s="190" t="s">
        <v>1</v>
      </c>
      <c r="F229" s="191" t="s">
        <v>365</v>
      </c>
      <c r="G229" s="13"/>
      <c r="H229" s="192">
        <v>40</v>
      </c>
      <c r="I229" s="13"/>
      <c r="J229" s="13"/>
      <c r="K229" s="13"/>
      <c r="L229" s="188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0" t="s">
        <v>197</v>
      </c>
      <c r="AU229" s="190" t="s">
        <v>81</v>
      </c>
      <c r="AV229" s="13" t="s">
        <v>81</v>
      </c>
      <c r="AW229" s="13" t="s">
        <v>29</v>
      </c>
      <c r="AX229" s="13" t="s">
        <v>79</v>
      </c>
      <c r="AY229" s="190" t="s">
        <v>189</v>
      </c>
    </row>
    <row r="230" s="2" customFormat="1" ht="33" customHeight="1">
      <c r="A230" s="31"/>
      <c r="B230" s="174"/>
      <c r="C230" s="175" t="s">
        <v>370</v>
      </c>
      <c r="D230" s="175" t="s">
        <v>191</v>
      </c>
      <c r="E230" s="176" t="s">
        <v>371</v>
      </c>
      <c r="F230" s="177" t="s">
        <v>372</v>
      </c>
      <c r="G230" s="178" t="s">
        <v>194</v>
      </c>
      <c r="H230" s="179">
        <v>910</v>
      </c>
      <c r="I230" s="180">
        <v>33.700000000000003</v>
      </c>
      <c r="J230" s="180">
        <f>ROUND(I230*H230,2)</f>
        <v>30667</v>
      </c>
      <c r="K230" s="181"/>
      <c r="L230" s="32"/>
      <c r="M230" s="182" t="s">
        <v>1</v>
      </c>
      <c r="N230" s="183" t="s">
        <v>38</v>
      </c>
      <c r="O230" s="184">
        <v>0.099000000000000005</v>
      </c>
      <c r="P230" s="184">
        <f>O230*H230</f>
        <v>90.090000000000003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6" t="s">
        <v>195</v>
      </c>
      <c r="AT230" s="186" t="s">
        <v>191</v>
      </c>
      <c r="AU230" s="186" t="s">
        <v>81</v>
      </c>
      <c r="AY230" s="18" t="s">
        <v>189</v>
      </c>
      <c r="BE230" s="187">
        <f>IF(N230="základní",J230,0)</f>
        <v>30667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8" t="s">
        <v>79</v>
      </c>
      <c r="BK230" s="187">
        <f>ROUND(I230*H230,2)</f>
        <v>30667</v>
      </c>
      <c r="BL230" s="18" t="s">
        <v>195</v>
      </c>
      <c r="BM230" s="186" t="s">
        <v>373</v>
      </c>
    </row>
    <row r="231" s="13" customFormat="1">
      <c r="A231" s="13"/>
      <c r="B231" s="188"/>
      <c r="C231" s="13"/>
      <c r="D231" s="189" t="s">
        <v>197</v>
      </c>
      <c r="E231" s="190" t="s">
        <v>1</v>
      </c>
      <c r="F231" s="191" t="s">
        <v>374</v>
      </c>
      <c r="G231" s="13"/>
      <c r="H231" s="192">
        <v>910</v>
      </c>
      <c r="I231" s="13"/>
      <c r="J231" s="13"/>
      <c r="K231" s="13"/>
      <c r="L231" s="188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0" t="s">
        <v>197</v>
      </c>
      <c r="AU231" s="190" t="s">
        <v>81</v>
      </c>
      <c r="AV231" s="13" t="s">
        <v>81</v>
      </c>
      <c r="AW231" s="13" t="s">
        <v>29</v>
      </c>
      <c r="AX231" s="13" t="s">
        <v>79</v>
      </c>
      <c r="AY231" s="190" t="s">
        <v>189</v>
      </c>
    </row>
    <row r="232" s="2" customFormat="1" ht="21.75" customHeight="1">
      <c r="A232" s="31"/>
      <c r="B232" s="174"/>
      <c r="C232" s="175" t="s">
        <v>375</v>
      </c>
      <c r="D232" s="175" t="s">
        <v>191</v>
      </c>
      <c r="E232" s="176" t="s">
        <v>376</v>
      </c>
      <c r="F232" s="177" t="s">
        <v>377</v>
      </c>
      <c r="G232" s="178" t="s">
        <v>218</v>
      </c>
      <c r="H232" s="179">
        <v>413</v>
      </c>
      <c r="I232" s="180">
        <v>23.300000000000001</v>
      </c>
      <c r="J232" s="180">
        <f>ROUND(I232*H232,2)</f>
        <v>9622.8999999999996</v>
      </c>
      <c r="K232" s="181"/>
      <c r="L232" s="32"/>
      <c r="M232" s="182" t="s">
        <v>1</v>
      </c>
      <c r="N232" s="183" t="s">
        <v>38</v>
      </c>
      <c r="O232" s="184">
        <v>0.055</v>
      </c>
      <c r="P232" s="184">
        <f>O232*H232</f>
        <v>22.715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6" t="s">
        <v>195</v>
      </c>
      <c r="AT232" s="186" t="s">
        <v>191</v>
      </c>
      <c r="AU232" s="186" t="s">
        <v>81</v>
      </c>
      <c r="AY232" s="18" t="s">
        <v>189</v>
      </c>
      <c r="BE232" s="187">
        <f>IF(N232="základní",J232,0)</f>
        <v>9622.8999999999996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8" t="s">
        <v>79</v>
      </c>
      <c r="BK232" s="187">
        <f>ROUND(I232*H232,2)</f>
        <v>9622.8999999999996</v>
      </c>
      <c r="BL232" s="18" t="s">
        <v>195</v>
      </c>
      <c r="BM232" s="186" t="s">
        <v>378</v>
      </c>
    </row>
    <row r="233" s="13" customFormat="1">
      <c r="A233" s="13"/>
      <c r="B233" s="188"/>
      <c r="C233" s="13"/>
      <c r="D233" s="189" t="s">
        <v>197</v>
      </c>
      <c r="E233" s="190" t="s">
        <v>1</v>
      </c>
      <c r="F233" s="191" t="s">
        <v>379</v>
      </c>
      <c r="G233" s="13"/>
      <c r="H233" s="192">
        <v>413</v>
      </c>
      <c r="I233" s="13"/>
      <c r="J233" s="13"/>
      <c r="K233" s="13"/>
      <c r="L233" s="188"/>
      <c r="M233" s="193"/>
      <c r="N233" s="194"/>
      <c r="O233" s="194"/>
      <c r="P233" s="194"/>
      <c r="Q233" s="194"/>
      <c r="R233" s="194"/>
      <c r="S233" s="194"/>
      <c r="T233" s="19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197</v>
      </c>
      <c r="AU233" s="190" t="s">
        <v>81</v>
      </c>
      <c r="AV233" s="13" t="s">
        <v>81</v>
      </c>
      <c r="AW233" s="13" t="s">
        <v>29</v>
      </c>
      <c r="AX233" s="13" t="s">
        <v>79</v>
      </c>
      <c r="AY233" s="190" t="s">
        <v>189</v>
      </c>
    </row>
    <row r="234" s="2" customFormat="1" ht="24.15" customHeight="1">
      <c r="A234" s="31"/>
      <c r="B234" s="174"/>
      <c r="C234" s="175" t="s">
        <v>380</v>
      </c>
      <c r="D234" s="175" t="s">
        <v>191</v>
      </c>
      <c r="E234" s="176" t="s">
        <v>381</v>
      </c>
      <c r="F234" s="177" t="s">
        <v>382</v>
      </c>
      <c r="G234" s="178" t="s">
        <v>194</v>
      </c>
      <c r="H234" s="179">
        <v>910</v>
      </c>
      <c r="I234" s="180">
        <v>95</v>
      </c>
      <c r="J234" s="180">
        <f>ROUND(I234*H234,2)</f>
        <v>86450</v>
      </c>
      <c r="K234" s="181"/>
      <c r="L234" s="32"/>
      <c r="M234" s="182" t="s">
        <v>1</v>
      </c>
      <c r="N234" s="183" t="s">
        <v>38</v>
      </c>
      <c r="O234" s="184">
        <v>0.27400000000000002</v>
      </c>
      <c r="P234" s="184">
        <f>O234*H234</f>
        <v>249.34000000000003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6" t="s">
        <v>195</v>
      </c>
      <c r="AT234" s="186" t="s">
        <v>191</v>
      </c>
      <c r="AU234" s="186" t="s">
        <v>81</v>
      </c>
      <c r="AY234" s="18" t="s">
        <v>189</v>
      </c>
      <c r="BE234" s="187">
        <f>IF(N234="základní",J234,0)</f>
        <v>86450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8" t="s">
        <v>79</v>
      </c>
      <c r="BK234" s="187">
        <f>ROUND(I234*H234,2)</f>
        <v>86450</v>
      </c>
      <c r="BL234" s="18" t="s">
        <v>195</v>
      </c>
      <c r="BM234" s="186" t="s">
        <v>383</v>
      </c>
    </row>
    <row r="235" s="13" customFormat="1">
      <c r="A235" s="13"/>
      <c r="B235" s="188"/>
      <c r="C235" s="13"/>
      <c r="D235" s="189" t="s">
        <v>197</v>
      </c>
      <c r="E235" s="190" t="s">
        <v>1</v>
      </c>
      <c r="F235" s="191" t="s">
        <v>374</v>
      </c>
      <c r="G235" s="13"/>
      <c r="H235" s="192">
        <v>910</v>
      </c>
      <c r="I235" s="13"/>
      <c r="J235" s="13"/>
      <c r="K235" s="13"/>
      <c r="L235" s="188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0" t="s">
        <v>197</v>
      </c>
      <c r="AU235" s="190" t="s">
        <v>81</v>
      </c>
      <c r="AV235" s="13" t="s">
        <v>81</v>
      </c>
      <c r="AW235" s="13" t="s">
        <v>29</v>
      </c>
      <c r="AX235" s="13" t="s">
        <v>79</v>
      </c>
      <c r="AY235" s="190" t="s">
        <v>189</v>
      </c>
    </row>
    <row r="236" s="2" customFormat="1" ht="16.5" customHeight="1">
      <c r="A236" s="31"/>
      <c r="B236" s="174"/>
      <c r="C236" s="203" t="s">
        <v>384</v>
      </c>
      <c r="D236" s="203" t="s">
        <v>317</v>
      </c>
      <c r="E236" s="204" t="s">
        <v>385</v>
      </c>
      <c r="F236" s="205" t="s">
        <v>386</v>
      </c>
      <c r="G236" s="206" t="s">
        <v>194</v>
      </c>
      <c r="H236" s="207">
        <v>290</v>
      </c>
      <c r="I236" s="208">
        <v>45</v>
      </c>
      <c r="J236" s="208">
        <f>ROUND(I236*H236,2)</f>
        <v>13050</v>
      </c>
      <c r="K236" s="209"/>
      <c r="L236" s="210"/>
      <c r="M236" s="211" t="s">
        <v>1</v>
      </c>
      <c r="N236" s="212" t="s">
        <v>38</v>
      </c>
      <c r="O236" s="184">
        <v>0</v>
      </c>
      <c r="P236" s="184">
        <f>O236*H236</f>
        <v>0</v>
      </c>
      <c r="Q236" s="184">
        <v>3.0000000000000001E-05</v>
      </c>
      <c r="R236" s="184">
        <f>Q236*H236</f>
        <v>0.0086999999999999994</v>
      </c>
      <c r="S236" s="184">
        <v>0</v>
      </c>
      <c r="T236" s="185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6" t="s">
        <v>232</v>
      </c>
      <c r="AT236" s="186" t="s">
        <v>317</v>
      </c>
      <c r="AU236" s="186" t="s">
        <v>81</v>
      </c>
      <c r="AY236" s="18" t="s">
        <v>189</v>
      </c>
      <c r="BE236" s="187">
        <f>IF(N236="základní",J236,0)</f>
        <v>13050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8" t="s">
        <v>79</v>
      </c>
      <c r="BK236" s="187">
        <f>ROUND(I236*H236,2)</f>
        <v>13050</v>
      </c>
      <c r="BL236" s="18" t="s">
        <v>195</v>
      </c>
      <c r="BM236" s="186" t="s">
        <v>387</v>
      </c>
    </row>
    <row r="237" s="13" customFormat="1">
      <c r="A237" s="13"/>
      <c r="B237" s="188"/>
      <c r="C237" s="13"/>
      <c r="D237" s="189" t="s">
        <v>197</v>
      </c>
      <c r="E237" s="190" t="s">
        <v>1</v>
      </c>
      <c r="F237" s="191" t="s">
        <v>388</v>
      </c>
      <c r="G237" s="13"/>
      <c r="H237" s="192">
        <v>290</v>
      </c>
      <c r="I237" s="13"/>
      <c r="J237" s="13"/>
      <c r="K237" s="13"/>
      <c r="L237" s="188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0" t="s">
        <v>197</v>
      </c>
      <c r="AU237" s="190" t="s">
        <v>81</v>
      </c>
      <c r="AV237" s="13" t="s">
        <v>81</v>
      </c>
      <c r="AW237" s="13" t="s">
        <v>29</v>
      </c>
      <c r="AX237" s="13" t="s">
        <v>79</v>
      </c>
      <c r="AY237" s="190" t="s">
        <v>189</v>
      </c>
    </row>
    <row r="238" s="2" customFormat="1" ht="16.5" customHeight="1">
      <c r="A238" s="31"/>
      <c r="B238" s="174"/>
      <c r="C238" s="203" t="s">
        <v>389</v>
      </c>
      <c r="D238" s="203" t="s">
        <v>317</v>
      </c>
      <c r="E238" s="204" t="s">
        <v>390</v>
      </c>
      <c r="F238" s="205" t="s">
        <v>391</v>
      </c>
      <c r="G238" s="206" t="s">
        <v>194</v>
      </c>
      <c r="H238" s="207">
        <v>310</v>
      </c>
      <c r="I238" s="208">
        <v>45</v>
      </c>
      <c r="J238" s="208">
        <f>ROUND(I238*H238,2)</f>
        <v>13950</v>
      </c>
      <c r="K238" s="209"/>
      <c r="L238" s="210"/>
      <c r="M238" s="211" t="s">
        <v>1</v>
      </c>
      <c r="N238" s="212" t="s">
        <v>38</v>
      </c>
      <c r="O238" s="184">
        <v>0</v>
      </c>
      <c r="P238" s="184">
        <f>O238*H238</f>
        <v>0</v>
      </c>
      <c r="Q238" s="184">
        <v>3.0000000000000001E-05</v>
      </c>
      <c r="R238" s="184">
        <f>Q238*H238</f>
        <v>0.009300000000000001</v>
      </c>
      <c r="S238" s="184">
        <v>0</v>
      </c>
      <c r="T238" s="18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6" t="s">
        <v>232</v>
      </c>
      <c r="AT238" s="186" t="s">
        <v>317</v>
      </c>
      <c r="AU238" s="186" t="s">
        <v>81</v>
      </c>
      <c r="AY238" s="18" t="s">
        <v>189</v>
      </c>
      <c r="BE238" s="187">
        <f>IF(N238="základní",J238,0)</f>
        <v>13950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8" t="s">
        <v>79</v>
      </c>
      <c r="BK238" s="187">
        <f>ROUND(I238*H238,2)</f>
        <v>13950</v>
      </c>
      <c r="BL238" s="18" t="s">
        <v>195</v>
      </c>
      <c r="BM238" s="186" t="s">
        <v>392</v>
      </c>
    </row>
    <row r="239" s="13" customFormat="1">
      <c r="A239" s="13"/>
      <c r="B239" s="188"/>
      <c r="C239" s="13"/>
      <c r="D239" s="189" t="s">
        <v>197</v>
      </c>
      <c r="E239" s="190" t="s">
        <v>1</v>
      </c>
      <c r="F239" s="191" t="s">
        <v>393</v>
      </c>
      <c r="G239" s="13"/>
      <c r="H239" s="192">
        <v>310</v>
      </c>
      <c r="I239" s="13"/>
      <c r="J239" s="13"/>
      <c r="K239" s="13"/>
      <c r="L239" s="188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0" t="s">
        <v>197</v>
      </c>
      <c r="AU239" s="190" t="s">
        <v>81</v>
      </c>
      <c r="AV239" s="13" t="s">
        <v>81</v>
      </c>
      <c r="AW239" s="13" t="s">
        <v>29</v>
      </c>
      <c r="AX239" s="13" t="s">
        <v>79</v>
      </c>
      <c r="AY239" s="190" t="s">
        <v>189</v>
      </c>
    </row>
    <row r="240" s="2" customFormat="1" ht="16.5" customHeight="1">
      <c r="A240" s="31"/>
      <c r="B240" s="174"/>
      <c r="C240" s="203" t="s">
        <v>394</v>
      </c>
      <c r="D240" s="203" t="s">
        <v>317</v>
      </c>
      <c r="E240" s="204" t="s">
        <v>395</v>
      </c>
      <c r="F240" s="205" t="s">
        <v>396</v>
      </c>
      <c r="G240" s="206" t="s">
        <v>194</v>
      </c>
      <c r="H240" s="207">
        <v>310</v>
      </c>
      <c r="I240" s="208">
        <v>75</v>
      </c>
      <c r="J240" s="208">
        <f>ROUND(I240*H240,2)</f>
        <v>23250</v>
      </c>
      <c r="K240" s="209"/>
      <c r="L240" s="210"/>
      <c r="M240" s="211" t="s">
        <v>1</v>
      </c>
      <c r="N240" s="212" t="s">
        <v>38</v>
      </c>
      <c r="O240" s="184">
        <v>0</v>
      </c>
      <c r="P240" s="184">
        <f>O240*H240</f>
        <v>0</v>
      </c>
      <c r="Q240" s="184">
        <v>3.0000000000000001E-05</v>
      </c>
      <c r="R240" s="184">
        <f>Q240*H240</f>
        <v>0.009300000000000001</v>
      </c>
      <c r="S240" s="184">
        <v>0</v>
      </c>
      <c r="T240" s="18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6" t="s">
        <v>232</v>
      </c>
      <c r="AT240" s="186" t="s">
        <v>317</v>
      </c>
      <c r="AU240" s="186" t="s">
        <v>81</v>
      </c>
      <c r="AY240" s="18" t="s">
        <v>189</v>
      </c>
      <c r="BE240" s="187">
        <f>IF(N240="základní",J240,0)</f>
        <v>23250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8" t="s">
        <v>79</v>
      </c>
      <c r="BK240" s="187">
        <f>ROUND(I240*H240,2)</f>
        <v>23250</v>
      </c>
      <c r="BL240" s="18" t="s">
        <v>195</v>
      </c>
      <c r="BM240" s="186" t="s">
        <v>397</v>
      </c>
    </row>
    <row r="241" s="13" customFormat="1">
      <c r="A241" s="13"/>
      <c r="B241" s="188"/>
      <c r="C241" s="13"/>
      <c r="D241" s="189" t="s">
        <v>197</v>
      </c>
      <c r="E241" s="190" t="s">
        <v>1</v>
      </c>
      <c r="F241" s="191" t="s">
        <v>393</v>
      </c>
      <c r="G241" s="13"/>
      <c r="H241" s="192">
        <v>310</v>
      </c>
      <c r="I241" s="13"/>
      <c r="J241" s="13"/>
      <c r="K241" s="13"/>
      <c r="L241" s="188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0" t="s">
        <v>197</v>
      </c>
      <c r="AU241" s="190" t="s">
        <v>81</v>
      </c>
      <c r="AV241" s="13" t="s">
        <v>81</v>
      </c>
      <c r="AW241" s="13" t="s">
        <v>29</v>
      </c>
      <c r="AX241" s="13" t="s">
        <v>79</v>
      </c>
      <c r="AY241" s="190" t="s">
        <v>189</v>
      </c>
    </row>
    <row r="242" s="2" customFormat="1" ht="24.15" customHeight="1">
      <c r="A242" s="31"/>
      <c r="B242" s="174"/>
      <c r="C242" s="175" t="s">
        <v>398</v>
      </c>
      <c r="D242" s="175" t="s">
        <v>191</v>
      </c>
      <c r="E242" s="176" t="s">
        <v>399</v>
      </c>
      <c r="F242" s="177" t="s">
        <v>400</v>
      </c>
      <c r="G242" s="178" t="s">
        <v>218</v>
      </c>
      <c r="H242" s="179">
        <v>413</v>
      </c>
      <c r="I242" s="180">
        <v>42.5</v>
      </c>
      <c r="J242" s="180">
        <f>ROUND(I242*H242,2)</f>
        <v>17552.5</v>
      </c>
      <c r="K242" s="181"/>
      <c r="L242" s="32"/>
      <c r="M242" s="182" t="s">
        <v>1</v>
      </c>
      <c r="N242" s="183" t="s">
        <v>38</v>
      </c>
      <c r="O242" s="184">
        <v>0.113</v>
      </c>
      <c r="P242" s="184">
        <f>O242*H242</f>
        <v>46.669000000000004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6" t="s">
        <v>195</v>
      </c>
      <c r="AT242" s="186" t="s">
        <v>191</v>
      </c>
      <c r="AU242" s="186" t="s">
        <v>81</v>
      </c>
      <c r="AY242" s="18" t="s">
        <v>189</v>
      </c>
      <c r="BE242" s="187">
        <f>IF(N242="základní",J242,0)</f>
        <v>17552.5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8" t="s">
        <v>79</v>
      </c>
      <c r="BK242" s="187">
        <f>ROUND(I242*H242,2)</f>
        <v>17552.5</v>
      </c>
      <c r="BL242" s="18" t="s">
        <v>195</v>
      </c>
      <c r="BM242" s="186" t="s">
        <v>401</v>
      </c>
    </row>
    <row r="243" s="13" customFormat="1">
      <c r="A243" s="13"/>
      <c r="B243" s="188"/>
      <c r="C243" s="13"/>
      <c r="D243" s="189" t="s">
        <v>197</v>
      </c>
      <c r="E243" s="190" t="s">
        <v>1</v>
      </c>
      <c r="F243" s="191" t="s">
        <v>360</v>
      </c>
      <c r="G243" s="13"/>
      <c r="H243" s="192">
        <v>413</v>
      </c>
      <c r="I243" s="13"/>
      <c r="J243" s="13"/>
      <c r="K243" s="13"/>
      <c r="L243" s="188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0" t="s">
        <v>197</v>
      </c>
      <c r="AU243" s="190" t="s">
        <v>81</v>
      </c>
      <c r="AV243" s="13" t="s">
        <v>81</v>
      </c>
      <c r="AW243" s="13" t="s">
        <v>29</v>
      </c>
      <c r="AX243" s="13" t="s">
        <v>79</v>
      </c>
      <c r="AY243" s="190" t="s">
        <v>189</v>
      </c>
    </row>
    <row r="244" s="2" customFormat="1" ht="16.5" customHeight="1">
      <c r="A244" s="31"/>
      <c r="B244" s="174"/>
      <c r="C244" s="203" t="s">
        <v>402</v>
      </c>
      <c r="D244" s="203" t="s">
        <v>317</v>
      </c>
      <c r="E244" s="204" t="s">
        <v>403</v>
      </c>
      <c r="F244" s="205" t="s">
        <v>404</v>
      </c>
      <c r="G244" s="206" t="s">
        <v>276</v>
      </c>
      <c r="H244" s="207">
        <v>42.539000000000001</v>
      </c>
      <c r="I244" s="208">
        <v>1570</v>
      </c>
      <c r="J244" s="208">
        <f>ROUND(I244*H244,2)</f>
        <v>66786.229999999996</v>
      </c>
      <c r="K244" s="209"/>
      <c r="L244" s="210"/>
      <c r="M244" s="211" t="s">
        <v>1</v>
      </c>
      <c r="N244" s="212" t="s">
        <v>38</v>
      </c>
      <c r="O244" s="184">
        <v>0</v>
      </c>
      <c r="P244" s="184">
        <f>O244*H244</f>
        <v>0</v>
      </c>
      <c r="Q244" s="184">
        <v>0.20000000000000001</v>
      </c>
      <c r="R244" s="184">
        <f>Q244*H244</f>
        <v>8.5078000000000014</v>
      </c>
      <c r="S244" s="184">
        <v>0</v>
      </c>
      <c r="T244" s="185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6" t="s">
        <v>232</v>
      </c>
      <c r="AT244" s="186" t="s">
        <v>317</v>
      </c>
      <c r="AU244" s="186" t="s">
        <v>81</v>
      </c>
      <c r="AY244" s="18" t="s">
        <v>189</v>
      </c>
      <c r="BE244" s="187">
        <f>IF(N244="základní",J244,0)</f>
        <v>66786.229999999996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8" t="s">
        <v>79</v>
      </c>
      <c r="BK244" s="187">
        <f>ROUND(I244*H244,2)</f>
        <v>66786.229999999996</v>
      </c>
      <c r="BL244" s="18" t="s">
        <v>195</v>
      </c>
      <c r="BM244" s="186" t="s">
        <v>405</v>
      </c>
    </row>
    <row r="245" s="13" customFormat="1">
      <c r="A245" s="13"/>
      <c r="B245" s="188"/>
      <c r="C245" s="13"/>
      <c r="D245" s="189" t="s">
        <v>197</v>
      </c>
      <c r="E245" s="13"/>
      <c r="F245" s="191" t="s">
        <v>406</v>
      </c>
      <c r="G245" s="13"/>
      <c r="H245" s="192">
        <v>42.539000000000001</v>
      </c>
      <c r="I245" s="13"/>
      <c r="J245" s="13"/>
      <c r="K245" s="13"/>
      <c r="L245" s="188"/>
      <c r="M245" s="193"/>
      <c r="N245" s="194"/>
      <c r="O245" s="194"/>
      <c r="P245" s="194"/>
      <c r="Q245" s="194"/>
      <c r="R245" s="194"/>
      <c r="S245" s="194"/>
      <c r="T245" s="19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0" t="s">
        <v>197</v>
      </c>
      <c r="AU245" s="190" t="s">
        <v>81</v>
      </c>
      <c r="AV245" s="13" t="s">
        <v>81</v>
      </c>
      <c r="AW245" s="13" t="s">
        <v>3</v>
      </c>
      <c r="AX245" s="13" t="s">
        <v>79</v>
      </c>
      <c r="AY245" s="190" t="s">
        <v>189</v>
      </c>
    </row>
    <row r="246" s="2" customFormat="1" ht="16.5" customHeight="1">
      <c r="A246" s="31"/>
      <c r="B246" s="174"/>
      <c r="C246" s="175" t="s">
        <v>407</v>
      </c>
      <c r="D246" s="175" t="s">
        <v>191</v>
      </c>
      <c r="E246" s="176" t="s">
        <v>408</v>
      </c>
      <c r="F246" s="177" t="s">
        <v>409</v>
      </c>
      <c r="G246" s="178" t="s">
        <v>276</v>
      </c>
      <c r="H246" s="179">
        <v>20</v>
      </c>
      <c r="I246" s="180">
        <v>351</v>
      </c>
      <c r="J246" s="180">
        <f>ROUND(I246*H246,2)</f>
        <v>7020</v>
      </c>
      <c r="K246" s="181"/>
      <c r="L246" s="32"/>
      <c r="M246" s="182" t="s">
        <v>1</v>
      </c>
      <c r="N246" s="183" t="s">
        <v>38</v>
      </c>
      <c r="O246" s="184">
        <v>0.86099999999999999</v>
      </c>
      <c r="P246" s="184">
        <f>O246*H246</f>
        <v>17.219999999999999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6" t="s">
        <v>195</v>
      </c>
      <c r="AT246" s="186" t="s">
        <v>191</v>
      </c>
      <c r="AU246" s="186" t="s">
        <v>81</v>
      </c>
      <c r="AY246" s="18" t="s">
        <v>189</v>
      </c>
      <c r="BE246" s="187">
        <f>IF(N246="základní",J246,0)</f>
        <v>7020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8" t="s">
        <v>79</v>
      </c>
      <c r="BK246" s="187">
        <f>ROUND(I246*H246,2)</f>
        <v>7020</v>
      </c>
      <c r="BL246" s="18" t="s">
        <v>195</v>
      </c>
      <c r="BM246" s="186" t="s">
        <v>410</v>
      </c>
    </row>
    <row r="247" s="13" customFormat="1">
      <c r="A247" s="13"/>
      <c r="B247" s="188"/>
      <c r="C247" s="13"/>
      <c r="D247" s="189" t="s">
        <v>197</v>
      </c>
      <c r="E247" s="190" t="s">
        <v>1</v>
      </c>
      <c r="F247" s="191" t="s">
        <v>292</v>
      </c>
      <c r="G247" s="13"/>
      <c r="H247" s="192">
        <v>20</v>
      </c>
      <c r="I247" s="13"/>
      <c r="J247" s="13"/>
      <c r="K247" s="13"/>
      <c r="L247" s="188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0" t="s">
        <v>197</v>
      </c>
      <c r="AU247" s="190" t="s">
        <v>81</v>
      </c>
      <c r="AV247" s="13" t="s">
        <v>81</v>
      </c>
      <c r="AW247" s="13" t="s">
        <v>29</v>
      </c>
      <c r="AX247" s="13" t="s">
        <v>79</v>
      </c>
      <c r="AY247" s="190" t="s">
        <v>189</v>
      </c>
    </row>
    <row r="248" s="12" customFormat="1" ht="22.8" customHeight="1">
      <c r="A248" s="12"/>
      <c r="B248" s="162"/>
      <c r="C248" s="12"/>
      <c r="D248" s="163" t="s">
        <v>72</v>
      </c>
      <c r="E248" s="172" t="s">
        <v>195</v>
      </c>
      <c r="F248" s="172" t="s">
        <v>411</v>
      </c>
      <c r="G248" s="12"/>
      <c r="H248" s="12"/>
      <c r="I248" s="12"/>
      <c r="J248" s="173">
        <f>BK248</f>
        <v>93655</v>
      </c>
      <c r="K248" s="12"/>
      <c r="L248" s="162"/>
      <c r="M248" s="166"/>
      <c r="N248" s="167"/>
      <c r="O248" s="167"/>
      <c r="P248" s="168">
        <f>SUM(P249:P263)</f>
        <v>110.115</v>
      </c>
      <c r="Q248" s="167"/>
      <c r="R248" s="168">
        <f>SUM(R249:R263)</f>
        <v>148.91177999999999</v>
      </c>
      <c r="S248" s="167"/>
      <c r="T248" s="169">
        <f>SUM(T249:T263)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3" t="s">
        <v>79</v>
      </c>
      <c r="AT248" s="170" t="s">
        <v>72</v>
      </c>
      <c r="AU248" s="170" t="s">
        <v>79</v>
      </c>
      <c r="AY248" s="163" t="s">
        <v>189</v>
      </c>
      <c r="BK248" s="171">
        <f>SUM(BK249:BK263)</f>
        <v>93655</v>
      </c>
    </row>
    <row r="249" s="2" customFormat="1" ht="16.5" customHeight="1">
      <c r="A249" s="31"/>
      <c r="B249" s="174"/>
      <c r="C249" s="175" t="s">
        <v>412</v>
      </c>
      <c r="D249" s="175" t="s">
        <v>191</v>
      </c>
      <c r="E249" s="176" t="s">
        <v>413</v>
      </c>
      <c r="F249" s="177" t="s">
        <v>414</v>
      </c>
      <c r="G249" s="178" t="s">
        <v>276</v>
      </c>
      <c r="H249" s="179">
        <v>78</v>
      </c>
      <c r="I249" s="180">
        <v>1120</v>
      </c>
      <c r="J249" s="180">
        <f>ROUND(I249*H249,2)</f>
        <v>87360</v>
      </c>
      <c r="K249" s="181"/>
      <c r="L249" s="32"/>
      <c r="M249" s="182" t="s">
        <v>1</v>
      </c>
      <c r="N249" s="183" t="s">
        <v>38</v>
      </c>
      <c r="O249" s="184">
        <v>1.317</v>
      </c>
      <c r="P249" s="184">
        <f>O249*H249</f>
        <v>102.726</v>
      </c>
      <c r="Q249" s="184">
        <v>1.8907700000000001</v>
      </c>
      <c r="R249" s="184">
        <f>Q249*H249</f>
        <v>147.48006000000001</v>
      </c>
      <c r="S249" s="184">
        <v>0</v>
      </c>
      <c r="T249" s="185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6" t="s">
        <v>195</v>
      </c>
      <c r="AT249" s="186" t="s">
        <v>191</v>
      </c>
      <c r="AU249" s="186" t="s">
        <v>81</v>
      </c>
      <c r="AY249" s="18" t="s">
        <v>189</v>
      </c>
      <c r="BE249" s="187">
        <f>IF(N249="základní",J249,0)</f>
        <v>87360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8" t="s">
        <v>79</v>
      </c>
      <c r="BK249" s="187">
        <f>ROUND(I249*H249,2)</f>
        <v>87360</v>
      </c>
      <c r="BL249" s="18" t="s">
        <v>195</v>
      </c>
      <c r="BM249" s="186" t="s">
        <v>415</v>
      </c>
    </row>
    <row r="250" s="13" customFormat="1">
      <c r="A250" s="13"/>
      <c r="B250" s="188"/>
      <c r="C250" s="13"/>
      <c r="D250" s="189" t="s">
        <v>197</v>
      </c>
      <c r="E250" s="190" t="s">
        <v>1</v>
      </c>
      <c r="F250" s="191" t="s">
        <v>416</v>
      </c>
      <c r="G250" s="13"/>
      <c r="H250" s="192">
        <v>78</v>
      </c>
      <c r="I250" s="13"/>
      <c r="J250" s="13"/>
      <c r="K250" s="13"/>
      <c r="L250" s="188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0" t="s">
        <v>197</v>
      </c>
      <c r="AU250" s="190" t="s">
        <v>81</v>
      </c>
      <c r="AV250" s="13" t="s">
        <v>81</v>
      </c>
      <c r="AW250" s="13" t="s">
        <v>29</v>
      </c>
      <c r="AX250" s="13" t="s">
        <v>79</v>
      </c>
      <c r="AY250" s="190" t="s">
        <v>189</v>
      </c>
    </row>
    <row r="251" s="2" customFormat="1" ht="21.75" customHeight="1">
      <c r="A251" s="31"/>
      <c r="B251" s="174"/>
      <c r="C251" s="175" t="s">
        <v>417</v>
      </c>
      <c r="D251" s="175" t="s">
        <v>191</v>
      </c>
      <c r="E251" s="176" t="s">
        <v>418</v>
      </c>
      <c r="F251" s="177" t="s">
        <v>419</v>
      </c>
      <c r="G251" s="178" t="s">
        <v>194</v>
      </c>
      <c r="H251" s="179">
        <v>1</v>
      </c>
      <c r="I251" s="180">
        <v>737</v>
      </c>
      <c r="J251" s="180">
        <f>ROUND(I251*H251,2)</f>
        <v>737</v>
      </c>
      <c r="K251" s="181"/>
      <c r="L251" s="32"/>
      <c r="M251" s="182" t="s">
        <v>1</v>
      </c>
      <c r="N251" s="183" t="s">
        <v>38</v>
      </c>
      <c r="O251" s="184">
        <v>1.05</v>
      </c>
      <c r="P251" s="184">
        <f>O251*H251</f>
        <v>1.05</v>
      </c>
      <c r="Q251" s="184">
        <v>0.22394</v>
      </c>
      <c r="R251" s="184">
        <f>Q251*H251</f>
        <v>0.22394</v>
      </c>
      <c r="S251" s="184">
        <v>0</v>
      </c>
      <c r="T251" s="185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6" t="s">
        <v>195</v>
      </c>
      <c r="AT251" s="186" t="s">
        <v>191</v>
      </c>
      <c r="AU251" s="186" t="s">
        <v>81</v>
      </c>
      <c r="AY251" s="18" t="s">
        <v>189</v>
      </c>
      <c r="BE251" s="187">
        <f>IF(N251="základní",J251,0)</f>
        <v>737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8" t="s">
        <v>79</v>
      </c>
      <c r="BK251" s="187">
        <f>ROUND(I251*H251,2)</f>
        <v>737</v>
      </c>
      <c r="BL251" s="18" t="s">
        <v>195</v>
      </c>
      <c r="BM251" s="186" t="s">
        <v>420</v>
      </c>
    </row>
    <row r="252" s="13" customFormat="1">
      <c r="A252" s="13"/>
      <c r="B252" s="188"/>
      <c r="C252" s="13"/>
      <c r="D252" s="189" t="s">
        <v>197</v>
      </c>
      <c r="E252" s="190" t="s">
        <v>1</v>
      </c>
      <c r="F252" s="191" t="s">
        <v>421</v>
      </c>
      <c r="G252" s="13"/>
      <c r="H252" s="192">
        <v>1</v>
      </c>
      <c r="I252" s="13"/>
      <c r="J252" s="13"/>
      <c r="K252" s="13"/>
      <c r="L252" s="188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0" t="s">
        <v>197</v>
      </c>
      <c r="AU252" s="190" t="s">
        <v>81</v>
      </c>
      <c r="AV252" s="13" t="s">
        <v>81</v>
      </c>
      <c r="AW252" s="13" t="s">
        <v>29</v>
      </c>
      <c r="AX252" s="13" t="s">
        <v>79</v>
      </c>
      <c r="AY252" s="190" t="s">
        <v>189</v>
      </c>
    </row>
    <row r="253" s="2" customFormat="1" ht="24.15" customHeight="1">
      <c r="A253" s="31"/>
      <c r="B253" s="174"/>
      <c r="C253" s="203" t="s">
        <v>422</v>
      </c>
      <c r="D253" s="203" t="s">
        <v>317</v>
      </c>
      <c r="E253" s="204" t="s">
        <v>423</v>
      </c>
      <c r="F253" s="205" t="s">
        <v>424</v>
      </c>
      <c r="G253" s="206" t="s">
        <v>194</v>
      </c>
      <c r="H253" s="207">
        <v>1</v>
      </c>
      <c r="I253" s="208">
        <v>242</v>
      </c>
      <c r="J253" s="208">
        <f>ROUND(I253*H253,2)</f>
        <v>242</v>
      </c>
      <c r="K253" s="209"/>
      <c r="L253" s="210"/>
      <c r="M253" s="211" t="s">
        <v>1</v>
      </c>
      <c r="N253" s="212" t="s">
        <v>38</v>
      </c>
      <c r="O253" s="184">
        <v>0</v>
      </c>
      <c r="P253" s="184">
        <f>O253*H253</f>
        <v>0</v>
      </c>
      <c r="Q253" s="184">
        <v>0.028000000000000001</v>
      </c>
      <c r="R253" s="184">
        <f>Q253*H253</f>
        <v>0.028000000000000001</v>
      </c>
      <c r="S253" s="184">
        <v>0</v>
      </c>
      <c r="T253" s="185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6" t="s">
        <v>232</v>
      </c>
      <c r="AT253" s="186" t="s">
        <v>317</v>
      </c>
      <c r="AU253" s="186" t="s">
        <v>81</v>
      </c>
      <c r="AY253" s="18" t="s">
        <v>189</v>
      </c>
      <c r="BE253" s="187">
        <f>IF(N253="základní",J253,0)</f>
        <v>242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8" t="s">
        <v>79</v>
      </c>
      <c r="BK253" s="187">
        <f>ROUND(I253*H253,2)</f>
        <v>242</v>
      </c>
      <c r="BL253" s="18" t="s">
        <v>195</v>
      </c>
      <c r="BM253" s="186" t="s">
        <v>425</v>
      </c>
    </row>
    <row r="254" s="2" customFormat="1" ht="21.75" customHeight="1">
      <c r="A254" s="31"/>
      <c r="B254" s="174"/>
      <c r="C254" s="175" t="s">
        <v>426</v>
      </c>
      <c r="D254" s="175" t="s">
        <v>191</v>
      </c>
      <c r="E254" s="176" t="s">
        <v>427</v>
      </c>
      <c r="F254" s="177" t="s">
        <v>428</v>
      </c>
      <c r="G254" s="178" t="s">
        <v>194</v>
      </c>
      <c r="H254" s="179">
        <v>3</v>
      </c>
      <c r="I254" s="180">
        <v>798</v>
      </c>
      <c r="J254" s="180">
        <f>ROUND(I254*H254,2)</f>
        <v>2394</v>
      </c>
      <c r="K254" s="181"/>
      <c r="L254" s="32"/>
      <c r="M254" s="182" t="s">
        <v>1</v>
      </c>
      <c r="N254" s="183" t="s">
        <v>38</v>
      </c>
      <c r="O254" s="184">
        <v>1.228</v>
      </c>
      <c r="P254" s="184">
        <f>O254*H254</f>
        <v>3.6840000000000002</v>
      </c>
      <c r="Q254" s="184">
        <v>0.22394</v>
      </c>
      <c r="R254" s="184">
        <f>Q254*H254</f>
        <v>0.67181999999999997</v>
      </c>
      <c r="S254" s="184">
        <v>0</v>
      </c>
      <c r="T254" s="18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6" t="s">
        <v>195</v>
      </c>
      <c r="AT254" s="186" t="s">
        <v>191</v>
      </c>
      <c r="AU254" s="186" t="s">
        <v>81</v>
      </c>
      <c r="AY254" s="18" t="s">
        <v>189</v>
      </c>
      <c r="BE254" s="187">
        <f>IF(N254="základní",J254,0)</f>
        <v>2394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8" t="s">
        <v>79</v>
      </c>
      <c r="BK254" s="187">
        <f>ROUND(I254*H254,2)</f>
        <v>2394</v>
      </c>
      <c r="BL254" s="18" t="s">
        <v>195</v>
      </c>
      <c r="BM254" s="186" t="s">
        <v>429</v>
      </c>
    </row>
    <row r="255" s="13" customFormat="1">
      <c r="A255" s="13"/>
      <c r="B255" s="188"/>
      <c r="C255" s="13"/>
      <c r="D255" s="189" t="s">
        <v>197</v>
      </c>
      <c r="E255" s="190" t="s">
        <v>1</v>
      </c>
      <c r="F255" s="191" t="s">
        <v>430</v>
      </c>
      <c r="G255" s="13"/>
      <c r="H255" s="192">
        <v>2</v>
      </c>
      <c r="I255" s="13"/>
      <c r="J255" s="13"/>
      <c r="K255" s="13"/>
      <c r="L255" s="188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0" t="s">
        <v>197</v>
      </c>
      <c r="AU255" s="190" t="s">
        <v>81</v>
      </c>
      <c r="AV255" s="13" t="s">
        <v>81</v>
      </c>
      <c r="AW255" s="13" t="s">
        <v>29</v>
      </c>
      <c r="AX255" s="13" t="s">
        <v>73</v>
      </c>
      <c r="AY255" s="190" t="s">
        <v>189</v>
      </c>
    </row>
    <row r="256" s="13" customFormat="1">
      <c r="A256" s="13"/>
      <c r="B256" s="188"/>
      <c r="C256" s="13"/>
      <c r="D256" s="189" t="s">
        <v>197</v>
      </c>
      <c r="E256" s="190" t="s">
        <v>1</v>
      </c>
      <c r="F256" s="191" t="s">
        <v>431</v>
      </c>
      <c r="G256" s="13"/>
      <c r="H256" s="192">
        <v>1</v>
      </c>
      <c r="I256" s="13"/>
      <c r="J256" s="13"/>
      <c r="K256" s="13"/>
      <c r="L256" s="188"/>
      <c r="M256" s="193"/>
      <c r="N256" s="194"/>
      <c r="O256" s="194"/>
      <c r="P256" s="194"/>
      <c r="Q256" s="194"/>
      <c r="R256" s="194"/>
      <c r="S256" s="194"/>
      <c r="T256" s="19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0" t="s">
        <v>197</v>
      </c>
      <c r="AU256" s="190" t="s">
        <v>81</v>
      </c>
      <c r="AV256" s="13" t="s">
        <v>81</v>
      </c>
      <c r="AW256" s="13" t="s">
        <v>29</v>
      </c>
      <c r="AX256" s="13" t="s">
        <v>73</v>
      </c>
      <c r="AY256" s="190" t="s">
        <v>189</v>
      </c>
    </row>
    <row r="257" s="14" customFormat="1">
      <c r="A257" s="14"/>
      <c r="B257" s="196"/>
      <c r="C257" s="14"/>
      <c r="D257" s="189" t="s">
        <v>197</v>
      </c>
      <c r="E257" s="197" t="s">
        <v>1</v>
      </c>
      <c r="F257" s="198" t="s">
        <v>226</v>
      </c>
      <c r="G257" s="14"/>
      <c r="H257" s="199">
        <v>3</v>
      </c>
      <c r="I257" s="14"/>
      <c r="J257" s="14"/>
      <c r="K257" s="14"/>
      <c r="L257" s="196"/>
      <c r="M257" s="200"/>
      <c r="N257" s="201"/>
      <c r="O257" s="201"/>
      <c r="P257" s="201"/>
      <c r="Q257" s="201"/>
      <c r="R257" s="201"/>
      <c r="S257" s="201"/>
      <c r="T257" s="20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7" t="s">
        <v>197</v>
      </c>
      <c r="AU257" s="197" t="s">
        <v>81</v>
      </c>
      <c r="AV257" s="14" t="s">
        <v>195</v>
      </c>
      <c r="AW257" s="14" t="s">
        <v>29</v>
      </c>
      <c r="AX257" s="14" t="s">
        <v>79</v>
      </c>
      <c r="AY257" s="197" t="s">
        <v>189</v>
      </c>
    </row>
    <row r="258" s="2" customFormat="1" ht="24.15" customHeight="1">
      <c r="A258" s="31"/>
      <c r="B258" s="174"/>
      <c r="C258" s="203" t="s">
        <v>432</v>
      </c>
      <c r="D258" s="203" t="s">
        <v>317</v>
      </c>
      <c r="E258" s="204" t="s">
        <v>433</v>
      </c>
      <c r="F258" s="205" t="s">
        <v>434</v>
      </c>
      <c r="G258" s="206" t="s">
        <v>194</v>
      </c>
      <c r="H258" s="207">
        <v>3</v>
      </c>
      <c r="I258" s="208">
        <v>414</v>
      </c>
      <c r="J258" s="208">
        <f>ROUND(I258*H258,2)</f>
        <v>1242</v>
      </c>
      <c r="K258" s="209"/>
      <c r="L258" s="210"/>
      <c r="M258" s="211" t="s">
        <v>1</v>
      </c>
      <c r="N258" s="212" t="s">
        <v>38</v>
      </c>
      <c r="O258" s="184">
        <v>0</v>
      </c>
      <c r="P258" s="184">
        <f>O258*H258</f>
        <v>0</v>
      </c>
      <c r="Q258" s="184">
        <v>0.081000000000000003</v>
      </c>
      <c r="R258" s="184">
        <f>Q258*H258</f>
        <v>0.24299999999999999</v>
      </c>
      <c r="S258" s="184">
        <v>0</v>
      </c>
      <c r="T258" s="185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6" t="s">
        <v>232</v>
      </c>
      <c r="AT258" s="186" t="s">
        <v>317</v>
      </c>
      <c r="AU258" s="186" t="s">
        <v>81</v>
      </c>
      <c r="AY258" s="18" t="s">
        <v>189</v>
      </c>
      <c r="BE258" s="187">
        <f>IF(N258="základní",J258,0)</f>
        <v>1242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8" t="s">
        <v>79</v>
      </c>
      <c r="BK258" s="187">
        <f>ROUND(I258*H258,2)</f>
        <v>1242</v>
      </c>
      <c r="BL258" s="18" t="s">
        <v>195</v>
      </c>
      <c r="BM258" s="186" t="s">
        <v>435</v>
      </c>
    </row>
    <row r="259" s="2" customFormat="1" ht="24.15" customHeight="1">
      <c r="A259" s="31"/>
      <c r="B259" s="174"/>
      <c r="C259" s="175" t="s">
        <v>436</v>
      </c>
      <c r="D259" s="175" t="s">
        <v>191</v>
      </c>
      <c r="E259" s="176" t="s">
        <v>437</v>
      </c>
      <c r="F259" s="177" t="s">
        <v>438</v>
      </c>
      <c r="G259" s="178" t="s">
        <v>194</v>
      </c>
      <c r="H259" s="179">
        <v>3</v>
      </c>
      <c r="I259" s="180">
        <v>560</v>
      </c>
      <c r="J259" s="180">
        <f>ROUND(I259*H259,2)</f>
        <v>1680</v>
      </c>
      <c r="K259" s="181"/>
      <c r="L259" s="32"/>
      <c r="M259" s="182" t="s">
        <v>1</v>
      </c>
      <c r="N259" s="183" t="s">
        <v>38</v>
      </c>
      <c r="O259" s="184">
        <v>0.88500000000000001</v>
      </c>
      <c r="P259" s="184">
        <f>O259*H259</f>
        <v>2.6550000000000002</v>
      </c>
      <c r="Q259" s="184">
        <v>0.088319999999999996</v>
      </c>
      <c r="R259" s="184">
        <f>Q259*H259</f>
        <v>0.26495999999999997</v>
      </c>
      <c r="S259" s="184">
        <v>0</v>
      </c>
      <c r="T259" s="185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6" t="s">
        <v>195</v>
      </c>
      <c r="AT259" s="186" t="s">
        <v>191</v>
      </c>
      <c r="AU259" s="186" t="s">
        <v>81</v>
      </c>
      <c r="AY259" s="18" t="s">
        <v>189</v>
      </c>
      <c r="BE259" s="187">
        <f>IF(N259="základní",J259,0)</f>
        <v>1680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8" t="s">
        <v>79</v>
      </c>
      <c r="BK259" s="187">
        <f>ROUND(I259*H259,2)</f>
        <v>1680</v>
      </c>
      <c r="BL259" s="18" t="s">
        <v>195</v>
      </c>
      <c r="BM259" s="186" t="s">
        <v>439</v>
      </c>
    </row>
    <row r="260" s="13" customFormat="1">
      <c r="A260" s="13"/>
      <c r="B260" s="188"/>
      <c r="C260" s="13"/>
      <c r="D260" s="189" t="s">
        <v>197</v>
      </c>
      <c r="E260" s="190" t="s">
        <v>1</v>
      </c>
      <c r="F260" s="191" t="s">
        <v>421</v>
      </c>
      <c r="G260" s="13"/>
      <c r="H260" s="192">
        <v>1</v>
      </c>
      <c r="I260" s="13"/>
      <c r="J260" s="13"/>
      <c r="K260" s="13"/>
      <c r="L260" s="188"/>
      <c r="M260" s="193"/>
      <c r="N260" s="194"/>
      <c r="O260" s="194"/>
      <c r="P260" s="194"/>
      <c r="Q260" s="194"/>
      <c r="R260" s="194"/>
      <c r="S260" s="194"/>
      <c r="T260" s="19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0" t="s">
        <v>197</v>
      </c>
      <c r="AU260" s="190" t="s">
        <v>81</v>
      </c>
      <c r="AV260" s="13" t="s">
        <v>81</v>
      </c>
      <c r="AW260" s="13" t="s">
        <v>29</v>
      </c>
      <c r="AX260" s="13" t="s">
        <v>73</v>
      </c>
      <c r="AY260" s="190" t="s">
        <v>189</v>
      </c>
    </row>
    <row r="261" s="13" customFormat="1">
      <c r="A261" s="13"/>
      <c r="B261" s="188"/>
      <c r="C261" s="13"/>
      <c r="D261" s="189" t="s">
        <v>197</v>
      </c>
      <c r="E261" s="190" t="s">
        <v>1</v>
      </c>
      <c r="F261" s="191" t="s">
        <v>440</v>
      </c>
      <c r="G261" s="13"/>
      <c r="H261" s="192">
        <v>1</v>
      </c>
      <c r="I261" s="13"/>
      <c r="J261" s="13"/>
      <c r="K261" s="13"/>
      <c r="L261" s="188"/>
      <c r="M261" s="193"/>
      <c r="N261" s="194"/>
      <c r="O261" s="194"/>
      <c r="P261" s="194"/>
      <c r="Q261" s="194"/>
      <c r="R261" s="194"/>
      <c r="S261" s="194"/>
      <c r="T261" s="19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0" t="s">
        <v>197</v>
      </c>
      <c r="AU261" s="190" t="s">
        <v>81</v>
      </c>
      <c r="AV261" s="13" t="s">
        <v>81</v>
      </c>
      <c r="AW261" s="13" t="s">
        <v>29</v>
      </c>
      <c r="AX261" s="13" t="s">
        <v>73</v>
      </c>
      <c r="AY261" s="190" t="s">
        <v>189</v>
      </c>
    </row>
    <row r="262" s="13" customFormat="1">
      <c r="A262" s="13"/>
      <c r="B262" s="188"/>
      <c r="C262" s="13"/>
      <c r="D262" s="189" t="s">
        <v>197</v>
      </c>
      <c r="E262" s="190" t="s">
        <v>1</v>
      </c>
      <c r="F262" s="191" t="s">
        <v>431</v>
      </c>
      <c r="G262" s="13"/>
      <c r="H262" s="192">
        <v>1</v>
      </c>
      <c r="I262" s="13"/>
      <c r="J262" s="13"/>
      <c r="K262" s="13"/>
      <c r="L262" s="188"/>
      <c r="M262" s="193"/>
      <c r="N262" s="194"/>
      <c r="O262" s="194"/>
      <c r="P262" s="194"/>
      <c r="Q262" s="194"/>
      <c r="R262" s="194"/>
      <c r="S262" s="194"/>
      <c r="T262" s="19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0" t="s">
        <v>197</v>
      </c>
      <c r="AU262" s="190" t="s">
        <v>81</v>
      </c>
      <c r="AV262" s="13" t="s">
        <v>81</v>
      </c>
      <c r="AW262" s="13" t="s">
        <v>29</v>
      </c>
      <c r="AX262" s="13" t="s">
        <v>73</v>
      </c>
      <c r="AY262" s="190" t="s">
        <v>189</v>
      </c>
    </row>
    <row r="263" s="14" customFormat="1">
      <c r="A263" s="14"/>
      <c r="B263" s="196"/>
      <c r="C263" s="14"/>
      <c r="D263" s="189" t="s">
        <v>197</v>
      </c>
      <c r="E263" s="197" t="s">
        <v>1</v>
      </c>
      <c r="F263" s="198" t="s">
        <v>226</v>
      </c>
      <c r="G263" s="14"/>
      <c r="H263" s="199">
        <v>3</v>
      </c>
      <c r="I263" s="14"/>
      <c r="J263" s="14"/>
      <c r="K263" s="14"/>
      <c r="L263" s="196"/>
      <c r="M263" s="200"/>
      <c r="N263" s="201"/>
      <c r="O263" s="201"/>
      <c r="P263" s="201"/>
      <c r="Q263" s="201"/>
      <c r="R263" s="201"/>
      <c r="S263" s="201"/>
      <c r="T263" s="20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7" t="s">
        <v>197</v>
      </c>
      <c r="AU263" s="197" t="s">
        <v>81</v>
      </c>
      <c r="AV263" s="14" t="s">
        <v>195</v>
      </c>
      <c r="AW263" s="14" t="s">
        <v>29</v>
      </c>
      <c r="AX263" s="14" t="s">
        <v>79</v>
      </c>
      <c r="AY263" s="197" t="s">
        <v>189</v>
      </c>
    </row>
    <row r="264" s="12" customFormat="1" ht="22.8" customHeight="1">
      <c r="A264" s="12"/>
      <c r="B264" s="162"/>
      <c r="C264" s="12"/>
      <c r="D264" s="163" t="s">
        <v>72</v>
      </c>
      <c r="E264" s="172" t="s">
        <v>210</v>
      </c>
      <c r="F264" s="172" t="s">
        <v>441</v>
      </c>
      <c r="G264" s="12"/>
      <c r="H264" s="12"/>
      <c r="I264" s="12"/>
      <c r="J264" s="173">
        <f>BK264</f>
        <v>1361040.0500000001</v>
      </c>
      <c r="K264" s="12"/>
      <c r="L264" s="162"/>
      <c r="M264" s="166"/>
      <c r="N264" s="167"/>
      <c r="O264" s="167"/>
      <c r="P264" s="168">
        <f>SUM(P265:P353)</f>
        <v>644.38765999999998</v>
      </c>
      <c r="Q264" s="167"/>
      <c r="R264" s="168">
        <f>SUM(R265:R353)</f>
        <v>845.60521560000006</v>
      </c>
      <c r="S264" s="167"/>
      <c r="T264" s="169">
        <f>SUM(T265:T353)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63" t="s">
        <v>79</v>
      </c>
      <c r="AT264" s="170" t="s">
        <v>72</v>
      </c>
      <c r="AU264" s="170" t="s">
        <v>79</v>
      </c>
      <c r="AY264" s="163" t="s">
        <v>189</v>
      </c>
      <c r="BK264" s="171">
        <f>SUM(BK265:BK353)</f>
        <v>1361040.0500000001</v>
      </c>
    </row>
    <row r="265" s="2" customFormat="1" ht="24.15" customHeight="1">
      <c r="A265" s="31"/>
      <c r="B265" s="174"/>
      <c r="C265" s="175" t="s">
        <v>442</v>
      </c>
      <c r="D265" s="175" t="s">
        <v>191</v>
      </c>
      <c r="E265" s="176" t="s">
        <v>443</v>
      </c>
      <c r="F265" s="177" t="s">
        <v>444</v>
      </c>
      <c r="G265" s="178" t="s">
        <v>218</v>
      </c>
      <c r="H265" s="179">
        <v>16</v>
      </c>
      <c r="I265" s="180">
        <v>280</v>
      </c>
      <c r="J265" s="180">
        <f>ROUND(I265*H265,2)</f>
        <v>4480</v>
      </c>
      <c r="K265" s="181"/>
      <c r="L265" s="32"/>
      <c r="M265" s="182" t="s">
        <v>1</v>
      </c>
      <c r="N265" s="183" t="s">
        <v>38</v>
      </c>
      <c r="O265" s="184">
        <v>0.12</v>
      </c>
      <c r="P265" s="184">
        <f>O265*H265</f>
        <v>1.9199999999999999</v>
      </c>
      <c r="Q265" s="184">
        <v>0.38625999999999999</v>
      </c>
      <c r="R265" s="184">
        <f>Q265*H265</f>
        <v>6.1801599999999999</v>
      </c>
      <c r="S265" s="184">
        <v>0</v>
      </c>
      <c r="T265" s="18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6" t="s">
        <v>195</v>
      </c>
      <c r="AT265" s="186" t="s">
        <v>191</v>
      </c>
      <c r="AU265" s="186" t="s">
        <v>81</v>
      </c>
      <c r="AY265" s="18" t="s">
        <v>189</v>
      </c>
      <c r="BE265" s="187">
        <f>IF(N265="základní",J265,0)</f>
        <v>4480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8" t="s">
        <v>79</v>
      </c>
      <c r="BK265" s="187">
        <f>ROUND(I265*H265,2)</f>
        <v>4480</v>
      </c>
      <c r="BL265" s="18" t="s">
        <v>195</v>
      </c>
      <c r="BM265" s="186" t="s">
        <v>445</v>
      </c>
    </row>
    <row r="266" s="13" customFormat="1">
      <c r="A266" s="13"/>
      <c r="B266" s="188"/>
      <c r="C266" s="13"/>
      <c r="D266" s="189" t="s">
        <v>197</v>
      </c>
      <c r="E266" s="190" t="s">
        <v>152</v>
      </c>
      <c r="F266" s="191" t="s">
        <v>446</v>
      </c>
      <c r="G266" s="13"/>
      <c r="H266" s="192">
        <v>16</v>
      </c>
      <c r="I266" s="13"/>
      <c r="J266" s="13"/>
      <c r="K266" s="13"/>
      <c r="L266" s="188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0" t="s">
        <v>197</v>
      </c>
      <c r="AU266" s="190" t="s">
        <v>81</v>
      </c>
      <c r="AV266" s="13" t="s">
        <v>81</v>
      </c>
      <c r="AW266" s="13" t="s">
        <v>29</v>
      </c>
      <c r="AX266" s="13" t="s">
        <v>79</v>
      </c>
      <c r="AY266" s="190" t="s">
        <v>189</v>
      </c>
    </row>
    <row r="267" s="2" customFormat="1" ht="24.15" customHeight="1">
      <c r="A267" s="31"/>
      <c r="B267" s="174"/>
      <c r="C267" s="175" t="s">
        <v>447</v>
      </c>
      <c r="D267" s="175" t="s">
        <v>191</v>
      </c>
      <c r="E267" s="176" t="s">
        <v>448</v>
      </c>
      <c r="F267" s="177" t="s">
        <v>449</v>
      </c>
      <c r="G267" s="178" t="s">
        <v>218</v>
      </c>
      <c r="H267" s="179">
        <v>830</v>
      </c>
      <c r="I267" s="180">
        <v>188</v>
      </c>
      <c r="J267" s="180">
        <f>ROUND(I267*H267,2)</f>
        <v>156040</v>
      </c>
      <c r="K267" s="181"/>
      <c r="L267" s="32"/>
      <c r="M267" s="182" t="s">
        <v>1</v>
      </c>
      <c r="N267" s="183" t="s">
        <v>38</v>
      </c>
      <c r="O267" s="184">
        <v>0.027</v>
      </c>
      <c r="P267" s="184">
        <f>O267*H267</f>
        <v>22.41</v>
      </c>
      <c r="Q267" s="184">
        <v>0.29160000000000003</v>
      </c>
      <c r="R267" s="184">
        <f>Q267*H267</f>
        <v>242.02800000000002</v>
      </c>
      <c r="S267" s="184">
        <v>0</v>
      </c>
      <c r="T267" s="185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6" t="s">
        <v>195</v>
      </c>
      <c r="AT267" s="186" t="s">
        <v>191</v>
      </c>
      <c r="AU267" s="186" t="s">
        <v>81</v>
      </c>
      <c r="AY267" s="18" t="s">
        <v>189</v>
      </c>
      <c r="BE267" s="187">
        <f>IF(N267="základní",J267,0)</f>
        <v>156040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8" t="s">
        <v>79</v>
      </c>
      <c r="BK267" s="187">
        <f>ROUND(I267*H267,2)</f>
        <v>156040</v>
      </c>
      <c r="BL267" s="18" t="s">
        <v>195</v>
      </c>
      <c r="BM267" s="186" t="s">
        <v>450</v>
      </c>
    </row>
    <row r="268" s="13" customFormat="1">
      <c r="A268" s="13"/>
      <c r="B268" s="188"/>
      <c r="C268" s="13"/>
      <c r="D268" s="189" t="s">
        <v>197</v>
      </c>
      <c r="E268" s="190" t="s">
        <v>148</v>
      </c>
      <c r="F268" s="191" t="s">
        <v>451</v>
      </c>
      <c r="G268" s="13"/>
      <c r="H268" s="192">
        <v>830</v>
      </c>
      <c r="I268" s="13"/>
      <c r="J268" s="13"/>
      <c r="K268" s="13"/>
      <c r="L268" s="188"/>
      <c r="M268" s="193"/>
      <c r="N268" s="194"/>
      <c r="O268" s="194"/>
      <c r="P268" s="194"/>
      <c r="Q268" s="194"/>
      <c r="R268" s="194"/>
      <c r="S268" s="194"/>
      <c r="T268" s="19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0" t="s">
        <v>197</v>
      </c>
      <c r="AU268" s="190" t="s">
        <v>81</v>
      </c>
      <c r="AV268" s="13" t="s">
        <v>81</v>
      </c>
      <c r="AW268" s="13" t="s">
        <v>29</v>
      </c>
      <c r="AX268" s="13" t="s">
        <v>79</v>
      </c>
      <c r="AY268" s="190" t="s">
        <v>189</v>
      </c>
    </row>
    <row r="269" s="2" customFormat="1" ht="24.15" customHeight="1">
      <c r="A269" s="31"/>
      <c r="B269" s="174"/>
      <c r="C269" s="175" t="s">
        <v>452</v>
      </c>
      <c r="D269" s="175" t="s">
        <v>191</v>
      </c>
      <c r="E269" s="176" t="s">
        <v>453</v>
      </c>
      <c r="F269" s="177" t="s">
        <v>454</v>
      </c>
      <c r="G269" s="178" t="s">
        <v>218</v>
      </c>
      <c r="H269" s="179">
        <v>17.5</v>
      </c>
      <c r="I269" s="180">
        <v>344</v>
      </c>
      <c r="J269" s="180">
        <f>ROUND(I269*H269,2)</f>
        <v>6020</v>
      </c>
      <c r="K269" s="181"/>
      <c r="L269" s="32"/>
      <c r="M269" s="182" t="s">
        <v>1</v>
      </c>
      <c r="N269" s="183" t="s">
        <v>38</v>
      </c>
      <c r="O269" s="184">
        <v>0.13300000000000001</v>
      </c>
      <c r="P269" s="184">
        <f>O269*H269</f>
        <v>2.3275000000000001</v>
      </c>
      <c r="Q269" s="184">
        <v>0.48699999999999999</v>
      </c>
      <c r="R269" s="184">
        <f>Q269*H269</f>
        <v>8.5224999999999991</v>
      </c>
      <c r="S269" s="184">
        <v>0</v>
      </c>
      <c r="T269" s="18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6" t="s">
        <v>195</v>
      </c>
      <c r="AT269" s="186" t="s">
        <v>191</v>
      </c>
      <c r="AU269" s="186" t="s">
        <v>81</v>
      </c>
      <c r="AY269" s="18" t="s">
        <v>189</v>
      </c>
      <c r="BE269" s="187">
        <f>IF(N269="základní",J269,0)</f>
        <v>6020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8" t="s">
        <v>79</v>
      </c>
      <c r="BK269" s="187">
        <f>ROUND(I269*H269,2)</f>
        <v>6020</v>
      </c>
      <c r="BL269" s="18" t="s">
        <v>195</v>
      </c>
      <c r="BM269" s="186" t="s">
        <v>455</v>
      </c>
    </row>
    <row r="270" s="13" customFormat="1">
      <c r="A270" s="13"/>
      <c r="B270" s="188"/>
      <c r="C270" s="13"/>
      <c r="D270" s="189" t="s">
        <v>197</v>
      </c>
      <c r="E270" s="190" t="s">
        <v>150</v>
      </c>
      <c r="F270" s="191" t="s">
        <v>456</v>
      </c>
      <c r="G270" s="13"/>
      <c r="H270" s="192">
        <v>12</v>
      </c>
      <c r="I270" s="13"/>
      <c r="J270" s="13"/>
      <c r="K270" s="13"/>
      <c r="L270" s="188"/>
      <c r="M270" s="193"/>
      <c r="N270" s="194"/>
      <c r="O270" s="194"/>
      <c r="P270" s="194"/>
      <c r="Q270" s="194"/>
      <c r="R270" s="194"/>
      <c r="S270" s="194"/>
      <c r="T270" s="19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0" t="s">
        <v>197</v>
      </c>
      <c r="AU270" s="190" t="s">
        <v>81</v>
      </c>
      <c r="AV270" s="13" t="s">
        <v>81</v>
      </c>
      <c r="AW270" s="13" t="s">
        <v>29</v>
      </c>
      <c r="AX270" s="13" t="s">
        <v>73</v>
      </c>
      <c r="AY270" s="190" t="s">
        <v>189</v>
      </c>
    </row>
    <row r="271" s="13" customFormat="1">
      <c r="A271" s="13"/>
      <c r="B271" s="188"/>
      <c r="C271" s="13"/>
      <c r="D271" s="189" t="s">
        <v>197</v>
      </c>
      <c r="E271" s="190" t="s">
        <v>1</v>
      </c>
      <c r="F271" s="191" t="s">
        <v>355</v>
      </c>
      <c r="G271" s="13"/>
      <c r="H271" s="192">
        <v>5.5</v>
      </c>
      <c r="I271" s="13"/>
      <c r="J271" s="13"/>
      <c r="K271" s="13"/>
      <c r="L271" s="188"/>
      <c r="M271" s="193"/>
      <c r="N271" s="194"/>
      <c r="O271" s="194"/>
      <c r="P271" s="194"/>
      <c r="Q271" s="194"/>
      <c r="R271" s="194"/>
      <c r="S271" s="194"/>
      <c r="T271" s="19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0" t="s">
        <v>197</v>
      </c>
      <c r="AU271" s="190" t="s">
        <v>81</v>
      </c>
      <c r="AV271" s="13" t="s">
        <v>81</v>
      </c>
      <c r="AW271" s="13" t="s">
        <v>29</v>
      </c>
      <c r="AX271" s="13" t="s">
        <v>73</v>
      </c>
      <c r="AY271" s="190" t="s">
        <v>189</v>
      </c>
    </row>
    <row r="272" s="14" customFormat="1">
      <c r="A272" s="14"/>
      <c r="B272" s="196"/>
      <c r="C272" s="14"/>
      <c r="D272" s="189" t="s">
        <v>197</v>
      </c>
      <c r="E272" s="197" t="s">
        <v>1</v>
      </c>
      <c r="F272" s="198" t="s">
        <v>226</v>
      </c>
      <c r="G272" s="14"/>
      <c r="H272" s="199">
        <v>17.5</v>
      </c>
      <c r="I272" s="14"/>
      <c r="J272" s="14"/>
      <c r="K272" s="14"/>
      <c r="L272" s="196"/>
      <c r="M272" s="200"/>
      <c r="N272" s="201"/>
      <c r="O272" s="201"/>
      <c r="P272" s="201"/>
      <c r="Q272" s="201"/>
      <c r="R272" s="201"/>
      <c r="S272" s="201"/>
      <c r="T272" s="20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7" t="s">
        <v>197</v>
      </c>
      <c r="AU272" s="197" t="s">
        <v>81</v>
      </c>
      <c r="AV272" s="14" t="s">
        <v>195</v>
      </c>
      <c r="AW272" s="14" t="s">
        <v>29</v>
      </c>
      <c r="AX272" s="14" t="s">
        <v>79</v>
      </c>
      <c r="AY272" s="197" t="s">
        <v>189</v>
      </c>
    </row>
    <row r="273" s="2" customFormat="1" ht="21.75" customHeight="1">
      <c r="A273" s="31"/>
      <c r="B273" s="174"/>
      <c r="C273" s="175" t="s">
        <v>457</v>
      </c>
      <c r="D273" s="175" t="s">
        <v>191</v>
      </c>
      <c r="E273" s="176" t="s">
        <v>458</v>
      </c>
      <c r="F273" s="177" t="s">
        <v>459</v>
      </c>
      <c r="G273" s="178" t="s">
        <v>218</v>
      </c>
      <c r="H273" s="179">
        <v>49.5</v>
      </c>
      <c r="I273" s="180">
        <v>112</v>
      </c>
      <c r="J273" s="180">
        <f>ROUND(I273*H273,2)</f>
        <v>5544</v>
      </c>
      <c r="K273" s="181"/>
      <c r="L273" s="32"/>
      <c r="M273" s="182" t="s">
        <v>1</v>
      </c>
      <c r="N273" s="183" t="s">
        <v>38</v>
      </c>
      <c r="O273" s="184">
        <v>0.079000000000000001</v>
      </c>
      <c r="P273" s="184">
        <f>O273*H273</f>
        <v>3.9104999999999999</v>
      </c>
      <c r="Q273" s="184">
        <v>0.161</v>
      </c>
      <c r="R273" s="184">
        <f>Q273*H273</f>
        <v>7.9695</v>
      </c>
      <c r="S273" s="184">
        <v>0</v>
      </c>
      <c r="T273" s="18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6" t="s">
        <v>195</v>
      </c>
      <c r="AT273" s="186" t="s">
        <v>191</v>
      </c>
      <c r="AU273" s="186" t="s">
        <v>81</v>
      </c>
      <c r="AY273" s="18" t="s">
        <v>189</v>
      </c>
      <c r="BE273" s="187">
        <f>IF(N273="základní",J273,0)</f>
        <v>5544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8" t="s">
        <v>79</v>
      </c>
      <c r="BK273" s="187">
        <f>ROUND(I273*H273,2)</f>
        <v>5544</v>
      </c>
      <c r="BL273" s="18" t="s">
        <v>195</v>
      </c>
      <c r="BM273" s="186" t="s">
        <v>460</v>
      </c>
    </row>
    <row r="274" s="13" customFormat="1">
      <c r="A274" s="13"/>
      <c r="B274" s="188"/>
      <c r="C274" s="13"/>
      <c r="D274" s="189" t="s">
        <v>197</v>
      </c>
      <c r="E274" s="190" t="s">
        <v>1</v>
      </c>
      <c r="F274" s="191" t="s">
        <v>461</v>
      </c>
      <c r="G274" s="13"/>
      <c r="H274" s="192">
        <v>49.5</v>
      </c>
      <c r="I274" s="13"/>
      <c r="J274" s="13"/>
      <c r="K274" s="13"/>
      <c r="L274" s="188"/>
      <c r="M274" s="193"/>
      <c r="N274" s="194"/>
      <c r="O274" s="194"/>
      <c r="P274" s="194"/>
      <c r="Q274" s="194"/>
      <c r="R274" s="194"/>
      <c r="S274" s="194"/>
      <c r="T274" s="19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0" t="s">
        <v>197</v>
      </c>
      <c r="AU274" s="190" t="s">
        <v>81</v>
      </c>
      <c r="AV274" s="13" t="s">
        <v>81</v>
      </c>
      <c r="AW274" s="13" t="s">
        <v>29</v>
      </c>
      <c r="AX274" s="13" t="s">
        <v>79</v>
      </c>
      <c r="AY274" s="190" t="s">
        <v>189</v>
      </c>
    </row>
    <row r="275" s="2" customFormat="1" ht="21.75" customHeight="1">
      <c r="A275" s="31"/>
      <c r="B275" s="174"/>
      <c r="C275" s="175" t="s">
        <v>462</v>
      </c>
      <c r="D275" s="175" t="s">
        <v>191</v>
      </c>
      <c r="E275" s="176" t="s">
        <v>463</v>
      </c>
      <c r="F275" s="177" t="s">
        <v>464</v>
      </c>
      <c r="G275" s="178" t="s">
        <v>218</v>
      </c>
      <c r="H275" s="179">
        <v>10.800000000000001</v>
      </c>
      <c r="I275" s="180">
        <v>155</v>
      </c>
      <c r="J275" s="180">
        <f>ROUND(I275*H275,2)</f>
        <v>1674</v>
      </c>
      <c r="K275" s="181"/>
      <c r="L275" s="32"/>
      <c r="M275" s="182" t="s">
        <v>1</v>
      </c>
      <c r="N275" s="183" t="s">
        <v>38</v>
      </c>
      <c r="O275" s="184">
        <v>0.083000000000000004</v>
      </c>
      <c r="P275" s="184">
        <f>O275*H275</f>
        <v>0.89640000000000009</v>
      </c>
      <c r="Q275" s="184">
        <v>0.23000000000000001</v>
      </c>
      <c r="R275" s="184">
        <f>Q275*H275</f>
        <v>2.4840000000000004</v>
      </c>
      <c r="S275" s="184">
        <v>0</v>
      </c>
      <c r="T275" s="18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6" t="s">
        <v>195</v>
      </c>
      <c r="AT275" s="186" t="s">
        <v>191</v>
      </c>
      <c r="AU275" s="186" t="s">
        <v>81</v>
      </c>
      <c r="AY275" s="18" t="s">
        <v>189</v>
      </c>
      <c r="BE275" s="187">
        <f>IF(N275="základní",J275,0)</f>
        <v>1674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8" t="s">
        <v>79</v>
      </c>
      <c r="BK275" s="187">
        <f>ROUND(I275*H275,2)</f>
        <v>1674</v>
      </c>
      <c r="BL275" s="18" t="s">
        <v>195</v>
      </c>
      <c r="BM275" s="186" t="s">
        <v>465</v>
      </c>
    </row>
    <row r="276" s="13" customFormat="1">
      <c r="A276" s="13"/>
      <c r="B276" s="188"/>
      <c r="C276" s="13"/>
      <c r="D276" s="189" t="s">
        <v>197</v>
      </c>
      <c r="E276" s="190" t="s">
        <v>1</v>
      </c>
      <c r="F276" s="191" t="s">
        <v>466</v>
      </c>
      <c r="G276" s="13"/>
      <c r="H276" s="192">
        <v>10.800000000000001</v>
      </c>
      <c r="I276" s="13"/>
      <c r="J276" s="13"/>
      <c r="K276" s="13"/>
      <c r="L276" s="188"/>
      <c r="M276" s="193"/>
      <c r="N276" s="194"/>
      <c r="O276" s="194"/>
      <c r="P276" s="194"/>
      <c r="Q276" s="194"/>
      <c r="R276" s="194"/>
      <c r="S276" s="194"/>
      <c r="T276" s="19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0" t="s">
        <v>197</v>
      </c>
      <c r="AU276" s="190" t="s">
        <v>81</v>
      </c>
      <c r="AV276" s="13" t="s">
        <v>81</v>
      </c>
      <c r="AW276" s="13" t="s">
        <v>29</v>
      </c>
      <c r="AX276" s="13" t="s">
        <v>79</v>
      </c>
      <c r="AY276" s="190" t="s">
        <v>189</v>
      </c>
    </row>
    <row r="277" s="2" customFormat="1" ht="24.15" customHeight="1">
      <c r="A277" s="31"/>
      <c r="B277" s="174"/>
      <c r="C277" s="175" t="s">
        <v>467</v>
      </c>
      <c r="D277" s="175" t="s">
        <v>191</v>
      </c>
      <c r="E277" s="176" t="s">
        <v>468</v>
      </c>
      <c r="F277" s="177" t="s">
        <v>469</v>
      </c>
      <c r="G277" s="178" t="s">
        <v>218</v>
      </c>
      <c r="H277" s="179">
        <v>830</v>
      </c>
      <c r="I277" s="180">
        <v>133</v>
      </c>
      <c r="J277" s="180">
        <f>ROUND(I277*H277,2)</f>
        <v>110390</v>
      </c>
      <c r="K277" s="181"/>
      <c r="L277" s="32"/>
      <c r="M277" s="182" t="s">
        <v>1</v>
      </c>
      <c r="N277" s="183" t="s">
        <v>38</v>
      </c>
      <c r="O277" s="184">
        <v>0.023</v>
      </c>
      <c r="P277" s="184">
        <f>O277*H277</f>
        <v>19.09</v>
      </c>
      <c r="Q277" s="184">
        <v>0.23000000000000001</v>
      </c>
      <c r="R277" s="184">
        <f>Q277*H277</f>
        <v>190.90000000000001</v>
      </c>
      <c r="S277" s="184">
        <v>0</v>
      </c>
      <c r="T277" s="185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6" t="s">
        <v>195</v>
      </c>
      <c r="AT277" s="186" t="s">
        <v>191</v>
      </c>
      <c r="AU277" s="186" t="s">
        <v>81</v>
      </c>
      <c r="AY277" s="18" t="s">
        <v>189</v>
      </c>
      <c r="BE277" s="187">
        <f>IF(N277="základní",J277,0)</f>
        <v>110390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8" t="s">
        <v>79</v>
      </c>
      <c r="BK277" s="187">
        <f>ROUND(I277*H277,2)</f>
        <v>110390</v>
      </c>
      <c r="BL277" s="18" t="s">
        <v>195</v>
      </c>
      <c r="BM277" s="186" t="s">
        <v>470</v>
      </c>
    </row>
    <row r="278" s="13" customFormat="1">
      <c r="A278" s="13"/>
      <c r="B278" s="188"/>
      <c r="C278" s="13"/>
      <c r="D278" s="189" t="s">
        <v>197</v>
      </c>
      <c r="E278" s="190" t="s">
        <v>1</v>
      </c>
      <c r="F278" s="191" t="s">
        <v>352</v>
      </c>
      <c r="G278" s="13"/>
      <c r="H278" s="192">
        <v>830</v>
      </c>
      <c r="I278" s="13"/>
      <c r="J278" s="13"/>
      <c r="K278" s="13"/>
      <c r="L278" s="188"/>
      <c r="M278" s="193"/>
      <c r="N278" s="194"/>
      <c r="O278" s="194"/>
      <c r="P278" s="194"/>
      <c r="Q278" s="194"/>
      <c r="R278" s="194"/>
      <c r="S278" s="194"/>
      <c r="T278" s="19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0" t="s">
        <v>197</v>
      </c>
      <c r="AU278" s="190" t="s">
        <v>81</v>
      </c>
      <c r="AV278" s="13" t="s">
        <v>81</v>
      </c>
      <c r="AW278" s="13" t="s">
        <v>29</v>
      </c>
      <c r="AX278" s="13" t="s">
        <v>79</v>
      </c>
      <c r="AY278" s="190" t="s">
        <v>189</v>
      </c>
    </row>
    <row r="279" s="2" customFormat="1" ht="21.75" customHeight="1">
      <c r="A279" s="31"/>
      <c r="B279" s="174"/>
      <c r="C279" s="175" t="s">
        <v>471</v>
      </c>
      <c r="D279" s="175" t="s">
        <v>191</v>
      </c>
      <c r="E279" s="176" t="s">
        <v>472</v>
      </c>
      <c r="F279" s="177" t="s">
        <v>473</v>
      </c>
      <c r="G279" s="178" t="s">
        <v>218</v>
      </c>
      <c r="H279" s="179">
        <v>5.5</v>
      </c>
      <c r="I279" s="180">
        <v>218</v>
      </c>
      <c r="J279" s="180">
        <f>ROUND(I279*H279,2)</f>
        <v>1199</v>
      </c>
      <c r="K279" s="181"/>
      <c r="L279" s="32"/>
      <c r="M279" s="182" t="s">
        <v>1</v>
      </c>
      <c r="N279" s="183" t="s">
        <v>38</v>
      </c>
      <c r="O279" s="184">
        <v>0.094</v>
      </c>
      <c r="P279" s="184">
        <f>O279*H279</f>
        <v>0.51700000000000002</v>
      </c>
      <c r="Q279" s="184">
        <v>0.34499999999999997</v>
      </c>
      <c r="R279" s="184">
        <f>Q279*H279</f>
        <v>1.8975</v>
      </c>
      <c r="S279" s="184">
        <v>0</v>
      </c>
      <c r="T279" s="185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6" t="s">
        <v>195</v>
      </c>
      <c r="AT279" s="186" t="s">
        <v>191</v>
      </c>
      <c r="AU279" s="186" t="s">
        <v>81</v>
      </c>
      <c r="AY279" s="18" t="s">
        <v>189</v>
      </c>
      <c r="BE279" s="187">
        <f>IF(N279="základní",J279,0)</f>
        <v>1199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8" t="s">
        <v>79</v>
      </c>
      <c r="BK279" s="187">
        <f>ROUND(I279*H279,2)</f>
        <v>1199</v>
      </c>
      <c r="BL279" s="18" t="s">
        <v>195</v>
      </c>
      <c r="BM279" s="186" t="s">
        <v>474</v>
      </c>
    </row>
    <row r="280" s="13" customFormat="1">
      <c r="A280" s="13"/>
      <c r="B280" s="188"/>
      <c r="C280" s="13"/>
      <c r="D280" s="189" t="s">
        <v>197</v>
      </c>
      <c r="E280" s="190" t="s">
        <v>1</v>
      </c>
      <c r="F280" s="191" t="s">
        <v>355</v>
      </c>
      <c r="G280" s="13"/>
      <c r="H280" s="192">
        <v>5.5</v>
      </c>
      <c r="I280" s="13"/>
      <c r="J280" s="13"/>
      <c r="K280" s="13"/>
      <c r="L280" s="188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0" t="s">
        <v>197</v>
      </c>
      <c r="AU280" s="190" t="s">
        <v>81</v>
      </c>
      <c r="AV280" s="13" t="s">
        <v>81</v>
      </c>
      <c r="AW280" s="13" t="s">
        <v>29</v>
      </c>
      <c r="AX280" s="13" t="s">
        <v>79</v>
      </c>
      <c r="AY280" s="190" t="s">
        <v>189</v>
      </c>
    </row>
    <row r="281" s="2" customFormat="1" ht="21.75" customHeight="1">
      <c r="A281" s="31"/>
      <c r="B281" s="174"/>
      <c r="C281" s="175" t="s">
        <v>475</v>
      </c>
      <c r="D281" s="175" t="s">
        <v>191</v>
      </c>
      <c r="E281" s="176" t="s">
        <v>476</v>
      </c>
      <c r="F281" s="177" t="s">
        <v>477</v>
      </c>
      <c r="G281" s="178" t="s">
        <v>218</v>
      </c>
      <c r="H281" s="179">
        <v>153.59999999999999</v>
      </c>
      <c r="I281" s="180">
        <v>282</v>
      </c>
      <c r="J281" s="180">
        <f>ROUND(I281*H281,2)</f>
        <v>43315.199999999997</v>
      </c>
      <c r="K281" s="181"/>
      <c r="L281" s="32"/>
      <c r="M281" s="182" t="s">
        <v>1</v>
      </c>
      <c r="N281" s="183" t="s">
        <v>38</v>
      </c>
      <c r="O281" s="184">
        <v>0.109</v>
      </c>
      <c r="P281" s="184">
        <f>O281*H281</f>
        <v>16.7424</v>
      </c>
      <c r="Q281" s="184">
        <v>0.46000000000000002</v>
      </c>
      <c r="R281" s="184">
        <f>Q281*H281</f>
        <v>70.656000000000006</v>
      </c>
      <c r="S281" s="184">
        <v>0</v>
      </c>
      <c r="T281" s="185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6" t="s">
        <v>195</v>
      </c>
      <c r="AT281" s="186" t="s">
        <v>191</v>
      </c>
      <c r="AU281" s="186" t="s">
        <v>81</v>
      </c>
      <c r="AY281" s="18" t="s">
        <v>189</v>
      </c>
      <c r="BE281" s="187">
        <f>IF(N281="základní",J281,0)</f>
        <v>43315.199999999997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8" t="s">
        <v>79</v>
      </c>
      <c r="BK281" s="187">
        <f>ROUND(I281*H281,2)</f>
        <v>43315.199999999997</v>
      </c>
      <c r="BL281" s="18" t="s">
        <v>195</v>
      </c>
      <c r="BM281" s="186" t="s">
        <v>478</v>
      </c>
    </row>
    <row r="282" s="13" customFormat="1">
      <c r="A282" s="13"/>
      <c r="B282" s="188"/>
      <c r="C282" s="13"/>
      <c r="D282" s="189" t="s">
        <v>197</v>
      </c>
      <c r="E282" s="190" t="s">
        <v>142</v>
      </c>
      <c r="F282" s="191" t="s">
        <v>479</v>
      </c>
      <c r="G282" s="13"/>
      <c r="H282" s="192">
        <v>66.299999999999997</v>
      </c>
      <c r="I282" s="13"/>
      <c r="J282" s="13"/>
      <c r="K282" s="13"/>
      <c r="L282" s="188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0" t="s">
        <v>197</v>
      </c>
      <c r="AU282" s="190" t="s">
        <v>81</v>
      </c>
      <c r="AV282" s="13" t="s">
        <v>81</v>
      </c>
      <c r="AW282" s="13" t="s">
        <v>29</v>
      </c>
      <c r="AX282" s="13" t="s">
        <v>73</v>
      </c>
      <c r="AY282" s="190" t="s">
        <v>189</v>
      </c>
    </row>
    <row r="283" s="13" customFormat="1">
      <c r="A283" s="13"/>
      <c r="B283" s="188"/>
      <c r="C283" s="13"/>
      <c r="D283" s="189" t="s">
        <v>197</v>
      </c>
      <c r="E283" s="190" t="s">
        <v>144</v>
      </c>
      <c r="F283" s="191" t="s">
        <v>480</v>
      </c>
      <c r="G283" s="13"/>
      <c r="H283" s="192">
        <v>59.299999999999997</v>
      </c>
      <c r="I283" s="13"/>
      <c r="J283" s="13"/>
      <c r="K283" s="13"/>
      <c r="L283" s="188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0" t="s">
        <v>197</v>
      </c>
      <c r="AU283" s="190" t="s">
        <v>81</v>
      </c>
      <c r="AV283" s="13" t="s">
        <v>81</v>
      </c>
      <c r="AW283" s="13" t="s">
        <v>29</v>
      </c>
      <c r="AX283" s="13" t="s">
        <v>73</v>
      </c>
      <c r="AY283" s="190" t="s">
        <v>189</v>
      </c>
    </row>
    <row r="284" s="13" customFormat="1">
      <c r="A284" s="13"/>
      <c r="B284" s="188"/>
      <c r="C284" s="13"/>
      <c r="D284" s="189" t="s">
        <v>197</v>
      </c>
      <c r="E284" s="190" t="s">
        <v>1</v>
      </c>
      <c r="F284" s="191" t="s">
        <v>353</v>
      </c>
      <c r="G284" s="13"/>
      <c r="H284" s="192">
        <v>12</v>
      </c>
      <c r="I284" s="13"/>
      <c r="J284" s="13"/>
      <c r="K284" s="13"/>
      <c r="L284" s="188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0" t="s">
        <v>197</v>
      </c>
      <c r="AU284" s="190" t="s">
        <v>81</v>
      </c>
      <c r="AV284" s="13" t="s">
        <v>81</v>
      </c>
      <c r="AW284" s="13" t="s">
        <v>29</v>
      </c>
      <c r="AX284" s="13" t="s">
        <v>73</v>
      </c>
      <c r="AY284" s="190" t="s">
        <v>189</v>
      </c>
    </row>
    <row r="285" s="13" customFormat="1">
      <c r="A285" s="13"/>
      <c r="B285" s="188"/>
      <c r="C285" s="13"/>
      <c r="D285" s="189" t="s">
        <v>197</v>
      </c>
      <c r="E285" s="190" t="s">
        <v>1</v>
      </c>
      <c r="F285" s="191" t="s">
        <v>354</v>
      </c>
      <c r="G285" s="13"/>
      <c r="H285" s="192">
        <v>16</v>
      </c>
      <c r="I285" s="13"/>
      <c r="J285" s="13"/>
      <c r="K285" s="13"/>
      <c r="L285" s="188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0" t="s">
        <v>197</v>
      </c>
      <c r="AU285" s="190" t="s">
        <v>81</v>
      </c>
      <c r="AV285" s="13" t="s">
        <v>81</v>
      </c>
      <c r="AW285" s="13" t="s">
        <v>29</v>
      </c>
      <c r="AX285" s="13" t="s">
        <v>73</v>
      </c>
      <c r="AY285" s="190" t="s">
        <v>189</v>
      </c>
    </row>
    <row r="286" s="14" customFormat="1">
      <c r="A286" s="14"/>
      <c r="B286" s="196"/>
      <c r="C286" s="14"/>
      <c r="D286" s="189" t="s">
        <v>197</v>
      </c>
      <c r="E286" s="197" t="s">
        <v>1</v>
      </c>
      <c r="F286" s="198" t="s">
        <v>226</v>
      </c>
      <c r="G286" s="14"/>
      <c r="H286" s="199">
        <v>153.59999999999999</v>
      </c>
      <c r="I286" s="14"/>
      <c r="J286" s="14"/>
      <c r="K286" s="14"/>
      <c r="L286" s="196"/>
      <c r="M286" s="200"/>
      <c r="N286" s="201"/>
      <c r="O286" s="201"/>
      <c r="P286" s="201"/>
      <c r="Q286" s="201"/>
      <c r="R286" s="201"/>
      <c r="S286" s="201"/>
      <c r="T286" s="20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7" t="s">
        <v>197</v>
      </c>
      <c r="AU286" s="197" t="s">
        <v>81</v>
      </c>
      <c r="AV286" s="14" t="s">
        <v>195</v>
      </c>
      <c r="AW286" s="14" t="s">
        <v>29</v>
      </c>
      <c r="AX286" s="14" t="s">
        <v>79</v>
      </c>
      <c r="AY286" s="197" t="s">
        <v>189</v>
      </c>
    </row>
    <row r="287" s="2" customFormat="1" ht="24.15" customHeight="1">
      <c r="A287" s="31"/>
      <c r="B287" s="174"/>
      <c r="C287" s="175" t="s">
        <v>481</v>
      </c>
      <c r="D287" s="175" t="s">
        <v>191</v>
      </c>
      <c r="E287" s="176" t="s">
        <v>482</v>
      </c>
      <c r="F287" s="177" t="s">
        <v>483</v>
      </c>
      <c r="G287" s="178" t="s">
        <v>218</v>
      </c>
      <c r="H287" s="179">
        <v>3.7200000000000002</v>
      </c>
      <c r="I287" s="180">
        <v>439</v>
      </c>
      <c r="J287" s="180">
        <f>ROUND(I287*H287,2)</f>
        <v>1633.0799999999999</v>
      </c>
      <c r="K287" s="181"/>
      <c r="L287" s="32"/>
      <c r="M287" s="182" t="s">
        <v>1</v>
      </c>
      <c r="N287" s="183" t="s">
        <v>38</v>
      </c>
      <c r="O287" s="184">
        <v>0.070000000000000007</v>
      </c>
      <c r="P287" s="184">
        <f>O287*H287</f>
        <v>0.26040000000000002</v>
      </c>
      <c r="Q287" s="184">
        <v>0.15826000000000001</v>
      </c>
      <c r="R287" s="184">
        <f>Q287*H287</f>
        <v>0.58872720000000012</v>
      </c>
      <c r="S287" s="184">
        <v>0</v>
      </c>
      <c r="T287" s="185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6" t="s">
        <v>195</v>
      </c>
      <c r="AT287" s="186" t="s">
        <v>191</v>
      </c>
      <c r="AU287" s="186" t="s">
        <v>81</v>
      </c>
      <c r="AY287" s="18" t="s">
        <v>189</v>
      </c>
      <c r="BE287" s="187">
        <f>IF(N287="základní",J287,0)</f>
        <v>1633.0799999999999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8" t="s">
        <v>79</v>
      </c>
      <c r="BK287" s="187">
        <f>ROUND(I287*H287,2)</f>
        <v>1633.0799999999999</v>
      </c>
      <c r="BL287" s="18" t="s">
        <v>195</v>
      </c>
      <c r="BM287" s="186" t="s">
        <v>484</v>
      </c>
    </row>
    <row r="288" s="13" customFormat="1">
      <c r="A288" s="13"/>
      <c r="B288" s="188"/>
      <c r="C288" s="13"/>
      <c r="D288" s="189" t="s">
        <v>197</v>
      </c>
      <c r="E288" s="190" t="s">
        <v>1</v>
      </c>
      <c r="F288" s="191" t="s">
        <v>485</v>
      </c>
      <c r="G288" s="13"/>
      <c r="H288" s="192">
        <v>3.7200000000000002</v>
      </c>
      <c r="I288" s="13"/>
      <c r="J288" s="13"/>
      <c r="K288" s="13"/>
      <c r="L288" s="188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0" t="s">
        <v>197</v>
      </c>
      <c r="AU288" s="190" t="s">
        <v>81</v>
      </c>
      <c r="AV288" s="13" t="s">
        <v>81</v>
      </c>
      <c r="AW288" s="13" t="s">
        <v>29</v>
      </c>
      <c r="AX288" s="13" t="s">
        <v>79</v>
      </c>
      <c r="AY288" s="190" t="s">
        <v>189</v>
      </c>
    </row>
    <row r="289" s="2" customFormat="1" ht="24.15" customHeight="1">
      <c r="A289" s="31"/>
      <c r="B289" s="174"/>
      <c r="C289" s="175" t="s">
        <v>486</v>
      </c>
      <c r="D289" s="175" t="s">
        <v>191</v>
      </c>
      <c r="E289" s="176" t="s">
        <v>487</v>
      </c>
      <c r="F289" s="177" t="s">
        <v>488</v>
      </c>
      <c r="G289" s="178" t="s">
        <v>218</v>
      </c>
      <c r="H289" s="179">
        <v>9.9199999999999999</v>
      </c>
      <c r="I289" s="180">
        <v>501</v>
      </c>
      <c r="J289" s="180">
        <f>ROUND(I289*H289,2)</f>
        <v>4969.9200000000001</v>
      </c>
      <c r="K289" s="181"/>
      <c r="L289" s="32"/>
      <c r="M289" s="182" t="s">
        <v>1</v>
      </c>
      <c r="N289" s="183" t="s">
        <v>38</v>
      </c>
      <c r="O289" s="184">
        <v>0.099000000000000005</v>
      </c>
      <c r="P289" s="184">
        <f>O289*H289</f>
        <v>0.98208000000000006</v>
      </c>
      <c r="Q289" s="184">
        <v>0.15620000000000001</v>
      </c>
      <c r="R289" s="184">
        <f>Q289*H289</f>
        <v>1.549504</v>
      </c>
      <c r="S289" s="184">
        <v>0</v>
      </c>
      <c r="T289" s="185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6" t="s">
        <v>195</v>
      </c>
      <c r="AT289" s="186" t="s">
        <v>191</v>
      </c>
      <c r="AU289" s="186" t="s">
        <v>81</v>
      </c>
      <c r="AY289" s="18" t="s">
        <v>189</v>
      </c>
      <c r="BE289" s="187">
        <f>IF(N289="základní",J289,0)</f>
        <v>4969.9200000000001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8" t="s">
        <v>79</v>
      </c>
      <c r="BK289" s="187">
        <f>ROUND(I289*H289,2)</f>
        <v>4969.9200000000001</v>
      </c>
      <c r="BL289" s="18" t="s">
        <v>195</v>
      </c>
      <c r="BM289" s="186" t="s">
        <v>489</v>
      </c>
    </row>
    <row r="290" s="13" customFormat="1">
      <c r="A290" s="13"/>
      <c r="B290" s="188"/>
      <c r="C290" s="13"/>
      <c r="D290" s="189" t="s">
        <v>197</v>
      </c>
      <c r="E290" s="190" t="s">
        <v>1</v>
      </c>
      <c r="F290" s="191" t="s">
        <v>490</v>
      </c>
      <c r="G290" s="13"/>
      <c r="H290" s="192">
        <v>9.9199999999999999</v>
      </c>
      <c r="I290" s="13"/>
      <c r="J290" s="13"/>
      <c r="K290" s="13"/>
      <c r="L290" s="188"/>
      <c r="M290" s="193"/>
      <c r="N290" s="194"/>
      <c r="O290" s="194"/>
      <c r="P290" s="194"/>
      <c r="Q290" s="194"/>
      <c r="R290" s="194"/>
      <c r="S290" s="194"/>
      <c r="T290" s="19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0" t="s">
        <v>197</v>
      </c>
      <c r="AU290" s="190" t="s">
        <v>81</v>
      </c>
      <c r="AV290" s="13" t="s">
        <v>81</v>
      </c>
      <c r="AW290" s="13" t="s">
        <v>29</v>
      </c>
      <c r="AX290" s="13" t="s">
        <v>79</v>
      </c>
      <c r="AY290" s="190" t="s">
        <v>189</v>
      </c>
    </row>
    <row r="291" s="2" customFormat="1" ht="24.15" customHeight="1">
      <c r="A291" s="31"/>
      <c r="B291" s="174"/>
      <c r="C291" s="175" t="s">
        <v>491</v>
      </c>
      <c r="D291" s="175" t="s">
        <v>191</v>
      </c>
      <c r="E291" s="176" t="s">
        <v>492</v>
      </c>
      <c r="F291" s="177" t="s">
        <v>493</v>
      </c>
      <c r="G291" s="178" t="s">
        <v>218</v>
      </c>
      <c r="H291" s="179">
        <v>650.84000000000003</v>
      </c>
      <c r="I291" s="180">
        <v>9.9000000000000004</v>
      </c>
      <c r="J291" s="180">
        <f>ROUND(I291*H291,2)</f>
        <v>6443.3199999999997</v>
      </c>
      <c r="K291" s="181"/>
      <c r="L291" s="32"/>
      <c r="M291" s="182" t="s">
        <v>1</v>
      </c>
      <c r="N291" s="183" t="s">
        <v>38</v>
      </c>
      <c r="O291" s="184">
        <v>0.002</v>
      </c>
      <c r="P291" s="184">
        <f>O291*H291</f>
        <v>1.3016800000000002</v>
      </c>
      <c r="Q291" s="184">
        <v>0.00031</v>
      </c>
      <c r="R291" s="184">
        <f>Q291*H291</f>
        <v>0.20176040000000001</v>
      </c>
      <c r="S291" s="184">
        <v>0</v>
      </c>
      <c r="T291" s="185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6" t="s">
        <v>195</v>
      </c>
      <c r="AT291" s="186" t="s">
        <v>191</v>
      </c>
      <c r="AU291" s="186" t="s">
        <v>81</v>
      </c>
      <c r="AY291" s="18" t="s">
        <v>189</v>
      </c>
      <c r="BE291" s="187">
        <f>IF(N291="základní",J291,0)</f>
        <v>6443.3199999999997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8" t="s">
        <v>79</v>
      </c>
      <c r="BK291" s="187">
        <f>ROUND(I291*H291,2)</f>
        <v>6443.3199999999997</v>
      </c>
      <c r="BL291" s="18" t="s">
        <v>195</v>
      </c>
      <c r="BM291" s="186" t="s">
        <v>494</v>
      </c>
    </row>
    <row r="292" s="13" customFormat="1">
      <c r="A292" s="13"/>
      <c r="B292" s="188"/>
      <c r="C292" s="13"/>
      <c r="D292" s="189" t="s">
        <v>197</v>
      </c>
      <c r="E292" s="190" t="s">
        <v>1</v>
      </c>
      <c r="F292" s="191" t="s">
        <v>495</v>
      </c>
      <c r="G292" s="13"/>
      <c r="H292" s="192">
        <v>99</v>
      </c>
      <c r="I292" s="13"/>
      <c r="J292" s="13"/>
      <c r="K292" s="13"/>
      <c r="L292" s="188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0" t="s">
        <v>197</v>
      </c>
      <c r="AU292" s="190" t="s">
        <v>81</v>
      </c>
      <c r="AV292" s="13" t="s">
        <v>81</v>
      </c>
      <c r="AW292" s="13" t="s">
        <v>29</v>
      </c>
      <c r="AX292" s="13" t="s">
        <v>73</v>
      </c>
      <c r="AY292" s="190" t="s">
        <v>189</v>
      </c>
    </row>
    <row r="293" s="13" customFormat="1">
      <c r="A293" s="13"/>
      <c r="B293" s="188"/>
      <c r="C293" s="13"/>
      <c r="D293" s="189" t="s">
        <v>197</v>
      </c>
      <c r="E293" s="190" t="s">
        <v>1</v>
      </c>
      <c r="F293" s="191" t="s">
        <v>496</v>
      </c>
      <c r="G293" s="13"/>
      <c r="H293" s="192">
        <v>132.59999999999999</v>
      </c>
      <c r="I293" s="13"/>
      <c r="J293" s="13"/>
      <c r="K293" s="13"/>
      <c r="L293" s="188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0" t="s">
        <v>197</v>
      </c>
      <c r="AU293" s="190" t="s">
        <v>81</v>
      </c>
      <c r="AV293" s="13" t="s">
        <v>81</v>
      </c>
      <c r="AW293" s="13" t="s">
        <v>29</v>
      </c>
      <c r="AX293" s="13" t="s">
        <v>73</v>
      </c>
      <c r="AY293" s="190" t="s">
        <v>189</v>
      </c>
    </row>
    <row r="294" s="13" customFormat="1">
      <c r="A294" s="13"/>
      <c r="B294" s="188"/>
      <c r="C294" s="13"/>
      <c r="D294" s="189" t="s">
        <v>197</v>
      </c>
      <c r="E294" s="190" t="s">
        <v>1</v>
      </c>
      <c r="F294" s="191" t="s">
        <v>497</v>
      </c>
      <c r="G294" s="13"/>
      <c r="H294" s="192">
        <v>118.59999999999999</v>
      </c>
      <c r="I294" s="13"/>
      <c r="J294" s="13"/>
      <c r="K294" s="13"/>
      <c r="L294" s="188"/>
      <c r="M294" s="193"/>
      <c r="N294" s="194"/>
      <c r="O294" s="194"/>
      <c r="P294" s="194"/>
      <c r="Q294" s="194"/>
      <c r="R294" s="194"/>
      <c r="S294" s="194"/>
      <c r="T294" s="19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0" t="s">
        <v>197</v>
      </c>
      <c r="AU294" s="190" t="s">
        <v>81</v>
      </c>
      <c r="AV294" s="13" t="s">
        <v>81</v>
      </c>
      <c r="AW294" s="13" t="s">
        <v>29</v>
      </c>
      <c r="AX294" s="13" t="s">
        <v>73</v>
      </c>
      <c r="AY294" s="190" t="s">
        <v>189</v>
      </c>
    </row>
    <row r="295" s="13" customFormat="1">
      <c r="A295" s="13"/>
      <c r="B295" s="188"/>
      <c r="C295" s="13"/>
      <c r="D295" s="189" t="s">
        <v>197</v>
      </c>
      <c r="E295" s="190" t="s">
        <v>1</v>
      </c>
      <c r="F295" s="191" t="s">
        <v>498</v>
      </c>
      <c r="G295" s="13"/>
      <c r="H295" s="192">
        <v>212.90000000000001</v>
      </c>
      <c r="I295" s="13"/>
      <c r="J295" s="13"/>
      <c r="K295" s="13"/>
      <c r="L295" s="188"/>
      <c r="M295" s="193"/>
      <c r="N295" s="194"/>
      <c r="O295" s="194"/>
      <c r="P295" s="194"/>
      <c r="Q295" s="194"/>
      <c r="R295" s="194"/>
      <c r="S295" s="194"/>
      <c r="T295" s="19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0" t="s">
        <v>197</v>
      </c>
      <c r="AU295" s="190" t="s">
        <v>81</v>
      </c>
      <c r="AV295" s="13" t="s">
        <v>81</v>
      </c>
      <c r="AW295" s="13" t="s">
        <v>29</v>
      </c>
      <c r="AX295" s="13" t="s">
        <v>73</v>
      </c>
      <c r="AY295" s="190" t="s">
        <v>189</v>
      </c>
    </row>
    <row r="296" s="13" customFormat="1">
      <c r="A296" s="13"/>
      <c r="B296" s="188"/>
      <c r="C296" s="13"/>
      <c r="D296" s="189" t="s">
        <v>197</v>
      </c>
      <c r="E296" s="190" t="s">
        <v>1</v>
      </c>
      <c r="F296" s="191" t="s">
        <v>499</v>
      </c>
      <c r="G296" s="13"/>
      <c r="H296" s="192">
        <v>32</v>
      </c>
      <c r="I296" s="13"/>
      <c r="J296" s="13"/>
      <c r="K296" s="13"/>
      <c r="L296" s="188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0" t="s">
        <v>197</v>
      </c>
      <c r="AU296" s="190" t="s">
        <v>81</v>
      </c>
      <c r="AV296" s="13" t="s">
        <v>81</v>
      </c>
      <c r="AW296" s="13" t="s">
        <v>29</v>
      </c>
      <c r="AX296" s="13" t="s">
        <v>73</v>
      </c>
      <c r="AY296" s="190" t="s">
        <v>189</v>
      </c>
    </row>
    <row r="297" s="13" customFormat="1">
      <c r="A297" s="13"/>
      <c r="B297" s="188"/>
      <c r="C297" s="13"/>
      <c r="D297" s="189" t="s">
        <v>197</v>
      </c>
      <c r="E297" s="190" t="s">
        <v>1</v>
      </c>
      <c r="F297" s="191" t="s">
        <v>500</v>
      </c>
      <c r="G297" s="13"/>
      <c r="H297" s="192">
        <v>31.600000000000001</v>
      </c>
      <c r="I297" s="13"/>
      <c r="J297" s="13"/>
      <c r="K297" s="13"/>
      <c r="L297" s="188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0" t="s">
        <v>197</v>
      </c>
      <c r="AU297" s="190" t="s">
        <v>81</v>
      </c>
      <c r="AV297" s="13" t="s">
        <v>81</v>
      </c>
      <c r="AW297" s="13" t="s">
        <v>29</v>
      </c>
      <c r="AX297" s="13" t="s">
        <v>73</v>
      </c>
      <c r="AY297" s="190" t="s">
        <v>189</v>
      </c>
    </row>
    <row r="298" s="13" customFormat="1">
      <c r="A298" s="13"/>
      <c r="B298" s="188"/>
      <c r="C298" s="13"/>
      <c r="D298" s="189" t="s">
        <v>197</v>
      </c>
      <c r="E298" s="190" t="s">
        <v>1</v>
      </c>
      <c r="F298" s="191" t="s">
        <v>501</v>
      </c>
      <c r="G298" s="13"/>
      <c r="H298" s="192">
        <v>10.5</v>
      </c>
      <c r="I298" s="13"/>
      <c r="J298" s="13"/>
      <c r="K298" s="13"/>
      <c r="L298" s="188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0" t="s">
        <v>197</v>
      </c>
      <c r="AU298" s="190" t="s">
        <v>81</v>
      </c>
      <c r="AV298" s="13" t="s">
        <v>81</v>
      </c>
      <c r="AW298" s="13" t="s">
        <v>29</v>
      </c>
      <c r="AX298" s="13" t="s">
        <v>73</v>
      </c>
      <c r="AY298" s="190" t="s">
        <v>189</v>
      </c>
    </row>
    <row r="299" s="13" customFormat="1">
      <c r="A299" s="13"/>
      <c r="B299" s="188"/>
      <c r="C299" s="13"/>
      <c r="D299" s="189" t="s">
        <v>197</v>
      </c>
      <c r="E299" s="190" t="s">
        <v>1</v>
      </c>
      <c r="F299" s="191" t="s">
        <v>502</v>
      </c>
      <c r="G299" s="13"/>
      <c r="H299" s="192">
        <v>13.640000000000001</v>
      </c>
      <c r="I299" s="13"/>
      <c r="J299" s="13"/>
      <c r="K299" s="13"/>
      <c r="L299" s="188"/>
      <c r="M299" s="193"/>
      <c r="N299" s="194"/>
      <c r="O299" s="194"/>
      <c r="P299" s="194"/>
      <c r="Q299" s="194"/>
      <c r="R299" s="194"/>
      <c r="S299" s="194"/>
      <c r="T299" s="19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0" t="s">
        <v>197</v>
      </c>
      <c r="AU299" s="190" t="s">
        <v>81</v>
      </c>
      <c r="AV299" s="13" t="s">
        <v>81</v>
      </c>
      <c r="AW299" s="13" t="s">
        <v>29</v>
      </c>
      <c r="AX299" s="13" t="s">
        <v>73</v>
      </c>
      <c r="AY299" s="190" t="s">
        <v>189</v>
      </c>
    </row>
    <row r="300" s="14" customFormat="1">
      <c r="A300" s="14"/>
      <c r="B300" s="196"/>
      <c r="C300" s="14"/>
      <c r="D300" s="189" t="s">
        <v>197</v>
      </c>
      <c r="E300" s="197" t="s">
        <v>1</v>
      </c>
      <c r="F300" s="198" t="s">
        <v>226</v>
      </c>
      <c r="G300" s="14"/>
      <c r="H300" s="199">
        <v>650.84000000000003</v>
      </c>
      <c r="I300" s="14"/>
      <c r="J300" s="14"/>
      <c r="K300" s="14"/>
      <c r="L300" s="196"/>
      <c r="M300" s="200"/>
      <c r="N300" s="201"/>
      <c r="O300" s="201"/>
      <c r="P300" s="201"/>
      <c r="Q300" s="201"/>
      <c r="R300" s="201"/>
      <c r="S300" s="201"/>
      <c r="T300" s="20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7" t="s">
        <v>197</v>
      </c>
      <c r="AU300" s="197" t="s">
        <v>81</v>
      </c>
      <c r="AV300" s="14" t="s">
        <v>195</v>
      </c>
      <c r="AW300" s="14" t="s">
        <v>29</v>
      </c>
      <c r="AX300" s="14" t="s">
        <v>79</v>
      </c>
      <c r="AY300" s="197" t="s">
        <v>189</v>
      </c>
    </row>
    <row r="301" s="2" customFormat="1" ht="33" customHeight="1">
      <c r="A301" s="31"/>
      <c r="B301" s="174"/>
      <c r="C301" s="175" t="s">
        <v>503</v>
      </c>
      <c r="D301" s="175" t="s">
        <v>191</v>
      </c>
      <c r="E301" s="176" t="s">
        <v>504</v>
      </c>
      <c r="F301" s="177" t="s">
        <v>505</v>
      </c>
      <c r="G301" s="178" t="s">
        <v>218</v>
      </c>
      <c r="H301" s="179">
        <v>419.80000000000001</v>
      </c>
      <c r="I301" s="180">
        <v>398</v>
      </c>
      <c r="J301" s="180">
        <f>ROUND(I301*H301,2)</f>
        <v>167080.39999999999</v>
      </c>
      <c r="K301" s="181"/>
      <c r="L301" s="32"/>
      <c r="M301" s="182" t="s">
        <v>1</v>
      </c>
      <c r="N301" s="183" t="s">
        <v>38</v>
      </c>
      <c r="O301" s="184">
        <v>0.070999999999999994</v>
      </c>
      <c r="P301" s="184">
        <f>O301*H301</f>
        <v>29.805799999999998</v>
      </c>
      <c r="Q301" s="184">
        <v>0.12966</v>
      </c>
      <c r="R301" s="184">
        <f>Q301*H301</f>
        <v>54.431268000000003</v>
      </c>
      <c r="S301" s="184">
        <v>0</v>
      </c>
      <c r="T301" s="185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6" t="s">
        <v>195</v>
      </c>
      <c r="AT301" s="186" t="s">
        <v>191</v>
      </c>
      <c r="AU301" s="186" t="s">
        <v>81</v>
      </c>
      <c r="AY301" s="18" t="s">
        <v>189</v>
      </c>
      <c r="BE301" s="187">
        <f>IF(N301="základní",J301,0)</f>
        <v>167080.39999999999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8" t="s">
        <v>79</v>
      </c>
      <c r="BK301" s="187">
        <f>ROUND(I301*H301,2)</f>
        <v>167080.39999999999</v>
      </c>
      <c r="BL301" s="18" t="s">
        <v>195</v>
      </c>
      <c r="BM301" s="186" t="s">
        <v>506</v>
      </c>
    </row>
    <row r="302" s="13" customFormat="1">
      <c r="A302" s="13"/>
      <c r="B302" s="188"/>
      <c r="C302" s="13"/>
      <c r="D302" s="189" t="s">
        <v>197</v>
      </c>
      <c r="E302" s="190" t="s">
        <v>1</v>
      </c>
      <c r="F302" s="191" t="s">
        <v>349</v>
      </c>
      <c r="G302" s="13"/>
      <c r="H302" s="192">
        <v>49.5</v>
      </c>
      <c r="I302" s="13"/>
      <c r="J302" s="13"/>
      <c r="K302" s="13"/>
      <c r="L302" s="188"/>
      <c r="M302" s="193"/>
      <c r="N302" s="194"/>
      <c r="O302" s="194"/>
      <c r="P302" s="194"/>
      <c r="Q302" s="194"/>
      <c r="R302" s="194"/>
      <c r="S302" s="194"/>
      <c r="T302" s="19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0" t="s">
        <v>197</v>
      </c>
      <c r="AU302" s="190" t="s">
        <v>81</v>
      </c>
      <c r="AV302" s="13" t="s">
        <v>81</v>
      </c>
      <c r="AW302" s="13" t="s">
        <v>29</v>
      </c>
      <c r="AX302" s="13" t="s">
        <v>73</v>
      </c>
      <c r="AY302" s="190" t="s">
        <v>189</v>
      </c>
    </row>
    <row r="303" s="13" customFormat="1">
      <c r="A303" s="13"/>
      <c r="B303" s="188"/>
      <c r="C303" s="13"/>
      <c r="D303" s="189" t="s">
        <v>197</v>
      </c>
      <c r="E303" s="190" t="s">
        <v>1</v>
      </c>
      <c r="F303" s="191" t="s">
        <v>350</v>
      </c>
      <c r="G303" s="13"/>
      <c r="H303" s="192">
        <v>66.299999999999997</v>
      </c>
      <c r="I303" s="13"/>
      <c r="J303" s="13"/>
      <c r="K303" s="13"/>
      <c r="L303" s="188"/>
      <c r="M303" s="193"/>
      <c r="N303" s="194"/>
      <c r="O303" s="194"/>
      <c r="P303" s="194"/>
      <c r="Q303" s="194"/>
      <c r="R303" s="194"/>
      <c r="S303" s="194"/>
      <c r="T303" s="19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0" t="s">
        <v>197</v>
      </c>
      <c r="AU303" s="190" t="s">
        <v>81</v>
      </c>
      <c r="AV303" s="13" t="s">
        <v>81</v>
      </c>
      <c r="AW303" s="13" t="s">
        <v>29</v>
      </c>
      <c r="AX303" s="13" t="s">
        <v>73</v>
      </c>
      <c r="AY303" s="190" t="s">
        <v>189</v>
      </c>
    </row>
    <row r="304" s="13" customFormat="1">
      <c r="A304" s="13"/>
      <c r="B304" s="188"/>
      <c r="C304" s="13"/>
      <c r="D304" s="189" t="s">
        <v>197</v>
      </c>
      <c r="E304" s="190" t="s">
        <v>1</v>
      </c>
      <c r="F304" s="191" t="s">
        <v>351</v>
      </c>
      <c r="G304" s="13"/>
      <c r="H304" s="192">
        <v>59.299999999999997</v>
      </c>
      <c r="I304" s="13"/>
      <c r="J304" s="13"/>
      <c r="K304" s="13"/>
      <c r="L304" s="188"/>
      <c r="M304" s="193"/>
      <c r="N304" s="194"/>
      <c r="O304" s="194"/>
      <c r="P304" s="194"/>
      <c r="Q304" s="194"/>
      <c r="R304" s="194"/>
      <c r="S304" s="194"/>
      <c r="T304" s="19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0" t="s">
        <v>197</v>
      </c>
      <c r="AU304" s="190" t="s">
        <v>81</v>
      </c>
      <c r="AV304" s="13" t="s">
        <v>81</v>
      </c>
      <c r="AW304" s="13" t="s">
        <v>29</v>
      </c>
      <c r="AX304" s="13" t="s">
        <v>73</v>
      </c>
      <c r="AY304" s="190" t="s">
        <v>189</v>
      </c>
    </row>
    <row r="305" s="13" customFormat="1">
      <c r="A305" s="13"/>
      <c r="B305" s="188"/>
      <c r="C305" s="13"/>
      <c r="D305" s="189" t="s">
        <v>197</v>
      </c>
      <c r="E305" s="190" t="s">
        <v>146</v>
      </c>
      <c r="F305" s="191" t="s">
        <v>507</v>
      </c>
      <c r="G305" s="13"/>
      <c r="H305" s="192">
        <v>212.90000000000001</v>
      </c>
      <c r="I305" s="13"/>
      <c r="J305" s="13"/>
      <c r="K305" s="13"/>
      <c r="L305" s="188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0" t="s">
        <v>197</v>
      </c>
      <c r="AU305" s="190" t="s">
        <v>81</v>
      </c>
      <c r="AV305" s="13" t="s">
        <v>81</v>
      </c>
      <c r="AW305" s="13" t="s">
        <v>29</v>
      </c>
      <c r="AX305" s="13" t="s">
        <v>73</v>
      </c>
      <c r="AY305" s="190" t="s">
        <v>189</v>
      </c>
    </row>
    <row r="306" s="13" customFormat="1">
      <c r="A306" s="13"/>
      <c r="B306" s="188"/>
      <c r="C306" s="13"/>
      <c r="D306" s="189" t="s">
        <v>197</v>
      </c>
      <c r="E306" s="190" t="s">
        <v>1</v>
      </c>
      <c r="F306" s="191" t="s">
        <v>354</v>
      </c>
      <c r="G306" s="13"/>
      <c r="H306" s="192">
        <v>16</v>
      </c>
      <c r="I306" s="13"/>
      <c r="J306" s="13"/>
      <c r="K306" s="13"/>
      <c r="L306" s="188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0" t="s">
        <v>197</v>
      </c>
      <c r="AU306" s="190" t="s">
        <v>81</v>
      </c>
      <c r="AV306" s="13" t="s">
        <v>81</v>
      </c>
      <c r="AW306" s="13" t="s">
        <v>29</v>
      </c>
      <c r="AX306" s="13" t="s">
        <v>73</v>
      </c>
      <c r="AY306" s="190" t="s">
        <v>189</v>
      </c>
    </row>
    <row r="307" s="13" customFormat="1">
      <c r="A307" s="13"/>
      <c r="B307" s="188"/>
      <c r="C307" s="13"/>
      <c r="D307" s="189" t="s">
        <v>197</v>
      </c>
      <c r="E307" s="190" t="s">
        <v>1</v>
      </c>
      <c r="F307" s="191" t="s">
        <v>508</v>
      </c>
      <c r="G307" s="13"/>
      <c r="H307" s="192">
        <v>15.800000000000001</v>
      </c>
      <c r="I307" s="13"/>
      <c r="J307" s="13"/>
      <c r="K307" s="13"/>
      <c r="L307" s="188"/>
      <c r="M307" s="193"/>
      <c r="N307" s="194"/>
      <c r="O307" s="194"/>
      <c r="P307" s="194"/>
      <c r="Q307" s="194"/>
      <c r="R307" s="194"/>
      <c r="S307" s="194"/>
      <c r="T307" s="19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0" t="s">
        <v>197</v>
      </c>
      <c r="AU307" s="190" t="s">
        <v>81</v>
      </c>
      <c r="AV307" s="13" t="s">
        <v>81</v>
      </c>
      <c r="AW307" s="13" t="s">
        <v>29</v>
      </c>
      <c r="AX307" s="13" t="s">
        <v>73</v>
      </c>
      <c r="AY307" s="190" t="s">
        <v>189</v>
      </c>
    </row>
    <row r="308" s="14" customFormat="1">
      <c r="A308" s="14"/>
      <c r="B308" s="196"/>
      <c r="C308" s="14"/>
      <c r="D308" s="189" t="s">
        <v>197</v>
      </c>
      <c r="E308" s="197" t="s">
        <v>1</v>
      </c>
      <c r="F308" s="198" t="s">
        <v>226</v>
      </c>
      <c r="G308" s="14"/>
      <c r="H308" s="199">
        <v>419.80000000000001</v>
      </c>
      <c r="I308" s="14"/>
      <c r="J308" s="14"/>
      <c r="K308" s="14"/>
      <c r="L308" s="196"/>
      <c r="M308" s="200"/>
      <c r="N308" s="201"/>
      <c r="O308" s="201"/>
      <c r="P308" s="201"/>
      <c r="Q308" s="201"/>
      <c r="R308" s="201"/>
      <c r="S308" s="201"/>
      <c r="T308" s="20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7" t="s">
        <v>197</v>
      </c>
      <c r="AU308" s="197" t="s">
        <v>81</v>
      </c>
      <c r="AV308" s="14" t="s">
        <v>195</v>
      </c>
      <c r="AW308" s="14" t="s">
        <v>29</v>
      </c>
      <c r="AX308" s="14" t="s">
        <v>79</v>
      </c>
      <c r="AY308" s="197" t="s">
        <v>189</v>
      </c>
    </row>
    <row r="309" s="2" customFormat="1" ht="24.15" customHeight="1">
      <c r="A309" s="31"/>
      <c r="B309" s="174"/>
      <c r="C309" s="175" t="s">
        <v>509</v>
      </c>
      <c r="D309" s="175" t="s">
        <v>191</v>
      </c>
      <c r="E309" s="176" t="s">
        <v>510</v>
      </c>
      <c r="F309" s="177" t="s">
        <v>511</v>
      </c>
      <c r="G309" s="178" t="s">
        <v>218</v>
      </c>
      <c r="H309" s="179">
        <v>206.90000000000001</v>
      </c>
      <c r="I309" s="180">
        <v>435</v>
      </c>
      <c r="J309" s="180">
        <f>ROUND(I309*H309,2)</f>
        <v>90001.5</v>
      </c>
      <c r="K309" s="181"/>
      <c r="L309" s="32"/>
      <c r="M309" s="182" t="s">
        <v>1</v>
      </c>
      <c r="N309" s="183" t="s">
        <v>38</v>
      </c>
      <c r="O309" s="184">
        <v>0.080000000000000002</v>
      </c>
      <c r="P309" s="184">
        <f>O309*H309</f>
        <v>16.552</v>
      </c>
      <c r="Q309" s="184">
        <v>0.15559000000000001</v>
      </c>
      <c r="R309" s="184">
        <f>Q309*H309</f>
        <v>32.191571000000003</v>
      </c>
      <c r="S309" s="184">
        <v>0</v>
      </c>
      <c r="T309" s="185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6" t="s">
        <v>195</v>
      </c>
      <c r="AT309" s="186" t="s">
        <v>191</v>
      </c>
      <c r="AU309" s="186" t="s">
        <v>81</v>
      </c>
      <c r="AY309" s="18" t="s">
        <v>189</v>
      </c>
      <c r="BE309" s="187">
        <f>IF(N309="základní",J309,0)</f>
        <v>90001.5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8" t="s">
        <v>79</v>
      </c>
      <c r="BK309" s="187">
        <f>ROUND(I309*H309,2)</f>
        <v>90001.5</v>
      </c>
      <c r="BL309" s="18" t="s">
        <v>195</v>
      </c>
      <c r="BM309" s="186" t="s">
        <v>512</v>
      </c>
    </row>
    <row r="310" s="13" customFormat="1">
      <c r="A310" s="13"/>
      <c r="B310" s="188"/>
      <c r="C310" s="13"/>
      <c r="D310" s="189" t="s">
        <v>197</v>
      </c>
      <c r="E310" s="190" t="s">
        <v>1</v>
      </c>
      <c r="F310" s="191" t="s">
        <v>349</v>
      </c>
      <c r="G310" s="13"/>
      <c r="H310" s="192">
        <v>49.5</v>
      </c>
      <c r="I310" s="13"/>
      <c r="J310" s="13"/>
      <c r="K310" s="13"/>
      <c r="L310" s="188"/>
      <c r="M310" s="193"/>
      <c r="N310" s="194"/>
      <c r="O310" s="194"/>
      <c r="P310" s="194"/>
      <c r="Q310" s="194"/>
      <c r="R310" s="194"/>
      <c r="S310" s="194"/>
      <c r="T310" s="19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0" t="s">
        <v>197</v>
      </c>
      <c r="AU310" s="190" t="s">
        <v>81</v>
      </c>
      <c r="AV310" s="13" t="s">
        <v>81</v>
      </c>
      <c r="AW310" s="13" t="s">
        <v>29</v>
      </c>
      <c r="AX310" s="13" t="s">
        <v>73</v>
      </c>
      <c r="AY310" s="190" t="s">
        <v>189</v>
      </c>
    </row>
    <row r="311" s="13" customFormat="1">
      <c r="A311" s="13"/>
      <c r="B311" s="188"/>
      <c r="C311" s="13"/>
      <c r="D311" s="189" t="s">
        <v>197</v>
      </c>
      <c r="E311" s="190" t="s">
        <v>1</v>
      </c>
      <c r="F311" s="191" t="s">
        <v>350</v>
      </c>
      <c r="G311" s="13"/>
      <c r="H311" s="192">
        <v>66.299999999999997</v>
      </c>
      <c r="I311" s="13"/>
      <c r="J311" s="13"/>
      <c r="K311" s="13"/>
      <c r="L311" s="188"/>
      <c r="M311" s="193"/>
      <c r="N311" s="194"/>
      <c r="O311" s="194"/>
      <c r="P311" s="194"/>
      <c r="Q311" s="194"/>
      <c r="R311" s="194"/>
      <c r="S311" s="194"/>
      <c r="T311" s="19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0" t="s">
        <v>197</v>
      </c>
      <c r="AU311" s="190" t="s">
        <v>81</v>
      </c>
      <c r="AV311" s="13" t="s">
        <v>81</v>
      </c>
      <c r="AW311" s="13" t="s">
        <v>29</v>
      </c>
      <c r="AX311" s="13" t="s">
        <v>73</v>
      </c>
      <c r="AY311" s="190" t="s">
        <v>189</v>
      </c>
    </row>
    <row r="312" s="13" customFormat="1">
      <c r="A312" s="13"/>
      <c r="B312" s="188"/>
      <c r="C312" s="13"/>
      <c r="D312" s="189" t="s">
        <v>197</v>
      </c>
      <c r="E312" s="190" t="s">
        <v>1</v>
      </c>
      <c r="F312" s="191" t="s">
        <v>351</v>
      </c>
      <c r="G312" s="13"/>
      <c r="H312" s="192">
        <v>59.299999999999997</v>
      </c>
      <c r="I312" s="13"/>
      <c r="J312" s="13"/>
      <c r="K312" s="13"/>
      <c r="L312" s="188"/>
      <c r="M312" s="193"/>
      <c r="N312" s="194"/>
      <c r="O312" s="194"/>
      <c r="P312" s="194"/>
      <c r="Q312" s="194"/>
      <c r="R312" s="194"/>
      <c r="S312" s="194"/>
      <c r="T312" s="19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0" t="s">
        <v>197</v>
      </c>
      <c r="AU312" s="190" t="s">
        <v>81</v>
      </c>
      <c r="AV312" s="13" t="s">
        <v>81</v>
      </c>
      <c r="AW312" s="13" t="s">
        <v>29</v>
      </c>
      <c r="AX312" s="13" t="s">
        <v>73</v>
      </c>
      <c r="AY312" s="190" t="s">
        <v>189</v>
      </c>
    </row>
    <row r="313" s="13" customFormat="1">
      <c r="A313" s="13"/>
      <c r="B313" s="188"/>
      <c r="C313" s="13"/>
      <c r="D313" s="189" t="s">
        <v>197</v>
      </c>
      <c r="E313" s="190" t="s">
        <v>1</v>
      </c>
      <c r="F313" s="191" t="s">
        <v>354</v>
      </c>
      <c r="G313" s="13"/>
      <c r="H313" s="192">
        <v>16</v>
      </c>
      <c r="I313" s="13"/>
      <c r="J313" s="13"/>
      <c r="K313" s="13"/>
      <c r="L313" s="188"/>
      <c r="M313" s="193"/>
      <c r="N313" s="194"/>
      <c r="O313" s="194"/>
      <c r="P313" s="194"/>
      <c r="Q313" s="194"/>
      <c r="R313" s="194"/>
      <c r="S313" s="194"/>
      <c r="T313" s="19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0" t="s">
        <v>197</v>
      </c>
      <c r="AU313" s="190" t="s">
        <v>81</v>
      </c>
      <c r="AV313" s="13" t="s">
        <v>81</v>
      </c>
      <c r="AW313" s="13" t="s">
        <v>29</v>
      </c>
      <c r="AX313" s="13" t="s">
        <v>73</v>
      </c>
      <c r="AY313" s="190" t="s">
        <v>189</v>
      </c>
    </row>
    <row r="314" s="13" customFormat="1">
      <c r="A314" s="13"/>
      <c r="B314" s="188"/>
      <c r="C314" s="13"/>
      <c r="D314" s="189" t="s">
        <v>197</v>
      </c>
      <c r="E314" s="190" t="s">
        <v>1</v>
      </c>
      <c r="F314" s="191" t="s">
        <v>508</v>
      </c>
      <c r="G314" s="13"/>
      <c r="H314" s="192">
        <v>15.800000000000001</v>
      </c>
      <c r="I314" s="13"/>
      <c r="J314" s="13"/>
      <c r="K314" s="13"/>
      <c r="L314" s="188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0" t="s">
        <v>197</v>
      </c>
      <c r="AU314" s="190" t="s">
        <v>81</v>
      </c>
      <c r="AV314" s="13" t="s">
        <v>81</v>
      </c>
      <c r="AW314" s="13" t="s">
        <v>29</v>
      </c>
      <c r="AX314" s="13" t="s">
        <v>73</v>
      </c>
      <c r="AY314" s="190" t="s">
        <v>189</v>
      </c>
    </row>
    <row r="315" s="14" customFormat="1">
      <c r="A315" s="14"/>
      <c r="B315" s="196"/>
      <c r="C315" s="14"/>
      <c r="D315" s="189" t="s">
        <v>197</v>
      </c>
      <c r="E315" s="197" t="s">
        <v>1</v>
      </c>
      <c r="F315" s="198" t="s">
        <v>226</v>
      </c>
      <c r="G315" s="14"/>
      <c r="H315" s="199">
        <v>206.90000000000001</v>
      </c>
      <c r="I315" s="14"/>
      <c r="J315" s="14"/>
      <c r="K315" s="14"/>
      <c r="L315" s="196"/>
      <c r="M315" s="200"/>
      <c r="N315" s="201"/>
      <c r="O315" s="201"/>
      <c r="P315" s="201"/>
      <c r="Q315" s="201"/>
      <c r="R315" s="201"/>
      <c r="S315" s="201"/>
      <c r="T315" s="20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7" t="s">
        <v>197</v>
      </c>
      <c r="AU315" s="197" t="s">
        <v>81</v>
      </c>
      <c r="AV315" s="14" t="s">
        <v>195</v>
      </c>
      <c r="AW315" s="14" t="s">
        <v>29</v>
      </c>
      <c r="AX315" s="14" t="s">
        <v>79</v>
      </c>
      <c r="AY315" s="197" t="s">
        <v>189</v>
      </c>
    </row>
    <row r="316" s="2" customFormat="1" ht="24.15" customHeight="1">
      <c r="A316" s="31"/>
      <c r="B316" s="174"/>
      <c r="C316" s="175" t="s">
        <v>513</v>
      </c>
      <c r="D316" s="175" t="s">
        <v>191</v>
      </c>
      <c r="E316" s="176" t="s">
        <v>514</v>
      </c>
      <c r="F316" s="177" t="s">
        <v>515</v>
      </c>
      <c r="G316" s="178" t="s">
        <v>218</v>
      </c>
      <c r="H316" s="179">
        <v>10.5</v>
      </c>
      <c r="I316" s="180">
        <v>586</v>
      </c>
      <c r="J316" s="180">
        <f>ROUND(I316*H316,2)</f>
        <v>6153</v>
      </c>
      <c r="K316" s="181"/>
      <c r="L316" s="32"/>
      <c r="M316" s="182" t="s">
        <v>1</v>
      </c>
      <c r="N316" s="183" t="s">
        <v>38</v>
      </c>
      <c r="O316" s="184">
        <v>0.20100000000000001</v>
      </c>
      <c r="P316" s="184">
        <f>O316*H316</f>
        <v>2.1105</v>
      </c>
      <c r="Q316" s="184">
        <v>0.073440000000000005</v>
      </c>
      <c r="R316" s="184">
        <f>Q316*H316</f>
        <v>0.77112000000000003</v>
      </c>
      <c r="S316" s="184">
        <v>0</v>
      </c>
      <c r="T316" s="185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6" t="s">
        <v>195</v>
      </c>
      <c r="AT316" s="186" t="s">
        <v>191</v>
      </c>
      <c r="AU316" s="186" t="s">
        <v>81</v>
      </c>
      <c r="AY316" s="18" t="s">
        <v>189</v>
      </c>
      <c r="BE316" s="187">
        <f>IF(N316="základní",J316,0)</f>
        <v>6153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8" t="s">
        <v>79</v>
      </c>
      <c r="BK316" s="187">
        <f>ROUND(I316*H316,2)</f>
        <v>6153</v>
      </c>
      <c r="BL316" s="18" t="s">
        <v>195</v>
      </c>
      <c r="BM316" s="186" t="s">
        <v>516</v>
      </c>
    </row>
    <row r="317" s="13" customFormat="1">
      <c r="A317" s="13"/>
      <c r="B317" s="188"/>
      <c r="C317" s="13"/>
      <c r="D317" s="189" t="s">
        <v>197</v>
      </c>
      <c r="E317" s="190" t="s">
        <v>1</v>
      </c>
      <c r="F317" s="191" t="s">
        <v>501</v>
      </c>
      <c r="G317" s="13"/>
      <c r="H317" s="192">
        <v>10.5</v>
      </c>
      <c r="I317" s="13"/>
      <c r="J317" s="13"/>
      <c r="K317" s="13"/>
      <c r="L317" s="188"/>
      <c r="M317" s="193"/>
      <c r="N317" s="194"/>
      <c r="O317" s="194"/>
      <c r="P317" s="194"/>
      <c r="Q317" s="194"/>
      <c r="R317" s="194"/>
      <c r="S317" s="194"/>
      <c r="T317" s="19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0" t="s">
        <v>197</v>
      </c>
      <c r="AU317" s="190" t="s">
        <v>81</v>
      </c>
      <c r="AV317" s="13" t="s">
        <v>81</v>
      </c>
      <c r="AW317" s="13" t="s">
        <v>29</v>
      </c>
      <c r="AX317" s="13" t="s">
        <v>79</v>
      </c>
      <c r="AY317" s="190" t="s">
        <v>189</v>
      </c>
    </row>
    <row r="318" s="2" customFormat="1" ht="24.15" customHeight="1">
      <c r="A318" s="31"/>
      <c r="B318" s="174"/>
      <c r="C318" s="175" t="s">
        <v>517</v>
      </c>
      <c r="D318" s="175" t="s">
        <v>191</v>
      </c>
      <c r="E318" s="176" t="s">
        <v>518</v>
      </c>
      <c r="F318" s="177" t="s">
        <v>519</v>
      </c>
      <c r="G318" s="178" t="s">
        <v>218</v>
      </c>
      <c r="H318" s="179">
        <v>12</v>
      </c>
      <c r="I318" s="180">
        <v>362</v>
      </c>
      <c r="J318" s="180">
        <f>ROUND(I318*H318,2)</f>
        <v>4344</v>
      </c>
      <c r="K318" s="181"/>
      <c r="L318" s="32"/>
      <c r="M318" s="182" t="s">
        <v>1</v>
      </c>
      <c r="N318" s="183" t="s">
        <v>38</v>
      </c>
      <c r="O318" s="184">
        <v>0.45900000000000002</v>
      </c>
      <c r="P318" s="184">
        <f>O318*H318</f>
        <v>5.508</v>
      </c>
      <c r="Q318" s="184">
        <v>0.083500000000000005</v>
      </c>
      <c r="R318" s="184">
        <f>Q318*H318</f>
        <v>1.002</v>
      </c>
      <c r="S318" s="184">
        <v>0</v>
      </c>
      <c r="T318" s="185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6" t="s">
        <v>195</v>
      </c>
      <c r="AT318" s="186" t="s">
        <v>191</v>
      </c>
      <c r="AU318" s="186" t="s">
        <v>81</v>
      </c>
      <c r="AY318" s="18" t="s">
        <v>189</v>
      </c>
      <c r="BE318" s="187">
        <f>IF(N318="základní",J318,0)</f>
        <v>4344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8" t="s">
        <v>79</v>
      </c>
      <c r="BK318" s="187">
        <f>ROUND(I318*H318,2)</f>
        <v>4344</v>
      </c>
      <c r="BL318" s="18" t="s">
        <v>195</v>
      </c>
      <c r="BM318" s="186" t="s">
        <v>520</v>
      </c>
    </row>
    <row r="319" s="13" customFormat="1">
      <c r="A319" s="13"/>
      <c r="B319" s="188"/>
      <c r="C319" s="13"/>
      <c r="D319" s="189" t="s">
        <v>197</v>
      </c>
      <c r="E319" s="190" t="s">
        <v>1</v>
      </c>
      <c r="F319" s="191" t="s">
        <v>353</v>
      </c>
      <c r="G319" s="13"/>
      <c r="H319" s="192">
        <v>12</v>
      </c>
      <c r="I319" s="13"/>
      <c r="J319" s="13"/>
      <c r="K319" s="13"/>
      <c r="L319" s="188"/>
      <c r="M319" s="193"/>
      <c r="N319" s="194"/>
      <c r="O319" s="194"/>
      <c r="P319" s="194"/>
      <c r="Q319" s="194"/>
      <c r="R319" s="194"/>
      <c r="S319" s="194"/>
      <c r="T319" s="19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0" t="s">
        <v>197</v>
      </c>
      <c r="AU319" s="190" t="s">
        <v>81</v>
      </c>
      <c r="AV319" s="13" t="s">
        <v>81</v>
      </c>
      <c r="AW319" s="13" t="s">
        <v>29</v>
      </c>
      <c r="AX319" s="13" t="s">
        <v>79</v>
      </c>
      <c r="AY319" s="190" t="s">
        <v>189</v>
      </c>
    </row>
    <row r="320" s="2" customFormat="1" ht="16.5" customHeight="1">
      <c r="A320" s="31"/>
      <c r="B320" s="174"/>
      <c r="C320" s="203" t="s">
        <v>521</v>
      </c>
      <c r="D320" s="203" t="s">
        <v>317</v>
      </c>
      <c r="E320" s="204" t="s">
        <v>522</v>
      </c>
      <c r="F320" s="205" t="s">
        <v>523</v>
      </c>
      <c r="G320" s="206" t="s">
        <v>194</v>
      </c>
      <c r="H320" s="207">
        <v>4</v>
      </c>
      <c r="I320" s="208">
        <v>5250</v>
      </c>
      <c r="J320" s="208">
        <f>ROUND(I320*H320,2)</f>
        <v>21000</v>
      </c>
      <c r="K320" s="209"/>
      <c r="L320" s="210"/>
      <c r="M320" s="211" t="s">
        <v>1</v>
      </c>
      <c r="N320" s="212" t="s">
        <v>38</v>
      </c>
      <c r="O320" s="184">
        <v>0</v>
      </c>
      <c r="P320" s="184">
        <f>O320*H320</f>
        <v>0</v>
      </c>
      <c r="Q320" s="184">
        <v>1.1200000000000001</v>
      </c>
      <c r="R320" s="184">
        <f>Q320*H320</f>
        <v>4.4800000000000004</v>
      </c>
      <c r="S320" s="184">
        <v>0</v>
      </c>
      <c r="T320" s="185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6" t="s">
        <v>232</v>
      </c>
      <c r="AT320" s="186" t="s">
        <v>317</v>
      </c>
      <c r="AU320" s="186" t="s">
        <v>81</v>
      </c>
      <c r="AY320" s="18" t="s">
        <v>189</v>
      </c>
      <c r="BE320" s="187">
        <f>IF(N320="základní",J320,0)</f>
        <v>21000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8" t="s">
        <v>79</v>
      </c>
      <c r="BK320" s="187">
        <f>ROUND(I320*H320,2)</f>
        <v>21000</v>
      </c>
      <c r="BL320" s="18" t="s">
        <v>195</v>
      </c>
      <c r="BM320" s="186" t="s">
        <v>524</v>
      </c>
    </row>
    <row r="321" s="13" customFormat="1">
      <c r="A321" s="13"/>
      <c r="B321" s="188"/>
      <c r="C321" s="13"/>
      <c r="D321" s="189" t="s">
        <v>197</v>
      </c>
      <c r="E321" s="13"/>
      <c r="F321" s="191" t="s">
        <v>525</v>
      </c>
      <c r="G321" s="13"/>
      <c r="H321" s="192">
        <v>4</v>
      </c>
      <c r="I321" s="13"/>
      <c r="J321" s="13"/>
      <c r="K321" s="13"/>
      <c r="L321" s="188"/>
      <c r="M321" s="193"/>
      <c r="N321" s="194"/>
      <c r="O321" s="194"/>
      <c r="P321" s="194"/>
      <c r="Q321" s="194"/>
      <c r="R321" s="194"/>
      <c r="S321" s="194"/>
      <c r="T321" s="19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0" t="s">
        <v>197</v>
      </c>
      <c r="AU321" s="190" t="s">
        <v>81</v>
      </c>
      <c r="AV321" s="13" t="s">
        <v>81</v>
      </c>
      <c r="AW321" s="13" t="s">
        <v>3</v>
      </c>
      <c r="AX321" s="13" t="s">
        <v>79</v>
      </c>
      <c r="AY321" s="190" t="s">
        <v>189</v>
      </c>
    </row>
    <row r="322" s="2" customFormat="1" ht="24.15" customHeight="1">
      <c r="A322" s="31"/>
      <c r="B322" s="174"/>
      <c r="C322" s="175" t="s">
        <v>526</v>
      </c>
      <c r="D322" s="175" t="s">
        <v>191</v>
      </c>
      <c r="E322" s="176" t="s">
        <v>527</v>
      </c>
      <c r="F322" s="177" t="s">
        <v>528</v>
      </c>
      <c r="G322" s="178" t="s">
        <v>218</v>
      </c>
      <c r="H322" s="179">
        <v>60.350000000000001</v>
      </c>
      <c r="I322" s="180">
        <v>427</v>
      </c>
      <c r="J322" s="180">
        <f>ROUND(I322*H322,2)</f>
        <v>25769.450000000001</v>
      </c>
      <c r="K322" s="181"/>
      <c r="L322" s="32"/>
      <c r="M322" s="182" t="s">
        <v>1</v>
      </c>
      <c r="N322" s="183" t="s">
        <v>38</v>
      </c>
      <c r="O322" s="184">
        <v>0.78400000000000003</v>
      </c>
      <c r="P322" s="184">
        <f>O322*H322</f>
        <v>47.314400000000006</v>
      </c>
      <c r="Q322" s="184">
        <v>0.090620000000000006</v>
      </c>
      <c r="R322" s="184">
        <f>Q322*H322</f>
        <v>5.4689170000000003</v>
      </c>
      <c r="S322" s="184">
        <v>0</v>
      </c>
      <c r="T322" s="185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6" t="s">
        <v>195</v>
      </c>
      <c r="AT322" s="186" t="s">
        <v>191</v>
      </c>
      <c r="AU322" s="186" t="s">
        <v>81</v>
      </c>
      <c r="AY322" s="18" t="s">
        <v>189</v>
      </c>
      <c r="BE322" s="187">
        <f>IF(N322="základní",J322,0)</f>
        <v>25769.450000000001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8" t="s">
        <v>79</v>
      </c>
      <c r="BK322" s="187">
        <f>ROUND(I322*H322,2)</f>
        <v>25769.450000000001</v>
      </c>
      <c r="BL322" s="18" t="s">
        <v>195</v>
      </c>
      <c r="BM322" s="186" t="s">
        <v>529</v>
      </c>
    </row>
    <row r="323" s="13" customFormat="1">
      <c r="A323" s="13"/>
      <c r="B323" s="188"/>
      <c r="C323" s="13"/>
      <c r="D323" s="189" t="s">
        <v>197</v>
      </c>
      <c r="E323" s="190" t="s">
        <v>1</v>
      </c>
      <c r="F323" s="191" t="s">
        <v>530</v>
      </c>
      <c r="G323" s="13"/>
      <c r="H323" s="192">
        <v>5.7999999999999998</v>
      </c>
      <c r="I323" s="13"/>
      <c r="J323" s="13"/>
      <c r="K323" s="13"/>
      <c r="L323" s="188"/>
      <c r="M323" s="193"/>
      <c r="N323" s="194"/>
      <c r="O323" s="194"/>
      <c r="P323" s="194"/>
      <c r="Q323" s="194"/>
      <c r="R323" s="194"/>
      <c r="S323" s="194"/>
      <c r="T323" s="19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0" t="s">
        <v>197</v>
      </c>
      <c r="AU323" s="190" t="s">
        <v>81</v>
      </c>
      <c r="AV323" s="13" t="s">
        <v>81</v>
      </c>
      <c r="AW323" s="13" t="s">
        <v>29</v>
      </c>
      <c r="AX323" s="13" t="s">
        <v>73</v>
      </c>
      <c r="AY323" s="190" t="s">
        <v>189</v>
      </c>
    </row>
    <row r="324" s="13" customFormat="1">
      <c r="A324" s="13"/>
      <c r="B324" s="188"/>
      <c r="C324" s="13"/>
      <c r="D324" s="189" t="s">
        <v>197</v>
      </c>
      <c r="E324" s="190" t="s">
        <v>1</v>
      </c>
      <c r="F324" s="191" t="s">
        <v>531</v>
      </c>
      <c r="G324" s="13"/>
      <c r="H324" s="192">
        <v>1.05</v>
      </c>
      <c r="I324" s="13"/>
      <c r="J324" s="13"/>
      <c r="K324" s="13"/>
      <c r="L324" s="188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0" t="s">
        <v>197</v>
      </c>
      <c r="AU324" s="190" t="s">
        <v>81</v>
      </c>
      <c r="AV324" s="13" t="s">
        <v>81</v>
      </c>
      <c r="AW324" s="13" t="s">
        <v>29</v>
      </c>
      <c r="AX324" s="13" t="s">
        <v>73</v>
      </c>
      <c r="AY324" s="190" t="s">
        <v>189</v>
      </c>
    </row>
    <row r="325" s="13" customFormat="1">
      <c r="A325" s="13"/>
      <c r="B325" s="188"/>
      <c r="C325" s="13"/>
      <c r="D325" s="189" t="s">
        <v>197</v>
      </c>
      <c r="E325" s="190" t="s">
        <v>1</v>
      </c>
      <c r="F325" s="191" t="s">
        <v>532</v>
      </c>
      <c r="G325" s="13"/>
      <c r="H325" s="192">
        <v>8.9000000000000004</v>
      </c>
      <c r="I325" s="13"/>
      <c r="J325" s="13"/>
      <c r="K325" s="13"/>
      <c r="L325" s="188"/>
      <c r="M325" s="193"/>
      <c r="N325" s="194"/>
      <c r="O325" s="194"/>
      <c r="P325" s="194"/>
      <c r="Q325" s="194"/>
      <c r="R325" s="194"/>
      <c r="S325" s="194"/>
      <c r="T325" s="19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0" t="s">
        <v>197</v>
      </c>
      <c r="AU325" s="190" t="s">
        <v>81</v>
      </c>
      <c r="AV325" s="13" t="s">
        <v>81</v>
      </c>
      <c r="AW325" s="13" t="s">
        <v>29</v>
      </c>
      <c r="AX325" s="13" t="s">
        <v>73</v>
      </c>
      <c r="AY325" s="190" t="s">
        <v>189</v>
      </c>
    </row>
    <row r="326" s="13" customFormat="1">
      <c r="A326" s="13"/>
      <c r="B326" s="188"/>
      <c r="C326" s="13"/>
      <c r="D326" s="189" t="s">
        <v>197</v>
      </c>
      <c r="E326" s="190" t="s">
        <v>1</v>
      </c>
      <c r="F326" s="191" t="s">
        <v>533</v>
      </c>
      <c r="G326" s="13"/>
      <c r="H326" s="192">
        <v>12.25</v>
      </c>
      <c r="I326" s="13"/>
      <c r="J326" s="13"/>
      <c r="K326" s="13"/>
      <c r="L326" s="188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0" t="s">
        <v>197</v>
      </c>
      <c r="AU326" s="190" t="s">
        <v>81</v>
      </c>
      <c r="AV326" s="13" t="s">
        <v>81</v>
      </c>
      <c r="AW326" s="13" t="s">
        <v>29</v>
      </c>
      <c r="AX326" s="13" t="s">
        <v>73</v>
      </c>
      <c r="AY326" s="190" t="s">
        <v>189</v>
      </c>
    </row>
    <row r="327" s="13" customFormat="1">
      <c r="A327" s="13"/>
      <c r="B327" s="188"/>
      <c r="C327" s="13"/>
      <c r="D327" s="189" t="s">
        <v>197</v>
      </c>
      <c r="E327" s="190" t="s">
        <v>1</v>
      </c>
      <c r="F327" s="191" t="s">
        <v>534</v>
      </c>
      <c r="G327" s="13"/>
      <c r="H327" s="192">
        <v>15.85</v>
      </c>
      <c r="I327" s="13"/>
      <c r="J327" s="13"/>
      <c r="K327" s="13"/>
      <c r="L327" s="188"/>
      <c r="M327" s="193"/>
      <c r="N327" s="194"/>
      <c r="O327" s="194"/>
      <c r="P327" s="194"/>
      <c r="Q327" s="194"/>
      <c r="R327" s="194"/>
      <c r="S327" s="194"/>
      <c r="T327" s="19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0" t="s">
        <v>197</v>
      </c>
      <c r="AU327" s="190" t="s">
        <v>81</v>
      </c>
      <c r="AV327" s="13" t="s">
        <v>81</v>
      </c>
      <c r="AW327" s="13" t="s">
        <v>29</v>
      </c>
      <c r="AX327" s="13" t="s">
        <v>73</v>
      </c>
      <c r="AY327" s="190" t="s">
        <v>189</v>
      </c>
    </row>
    <row r="328" s="13" customFormat="1">
      <c r="A328" s="13"/>
      <c r="B328" s="188"/>
      <c r="C328" s="13"/>
      <c r="D328" s="189" t="s">
        <v>197</v>
      </c>
      <c r="E328" s="190" t="s">
        <v>1</v>
      </c>
      <c r="F328" s="191" t="s">
        <v>535</v>
      </c>
      <c r="G328" s="13"/>
      <c r="H328" s="192">
        <v>3.7999999999999998</v>
      </c>
      <c r="I328" s="13"/>
      <c r="J328" s="13"/>
      <c r="K328" s="13"/>
      <c r="L328" s="188"/>
      <c r="M328" s="193"/>
      <c r="N328" s="194"/>
      <c r="O328" s="194"/>
      <c r="P328" s="194"/>
      <c r="Q328" s="194"/>
      <c r="R328" s="194"/>
      <c r="S328" s="194"/>
      <c r="T328" s="19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0" t="s">
        <v>197</v>
      </c>
      <c r="AU328" s="190" t="s">
        <v>81</v>
      </c>
      <c r="AV328" s="13" t="s">
        <v>81</v>
      </c>
      <c r="AW328" s="13" t="s">
        <v>29</v>
      </c>
      <c r="AX328" s="13" t="s">
        <v>73</v>
      </c>
      <c r="AY328" s="190" t="s">
        <v>189</v>
      </c>
    </row>
    <row r="329" s="13" customFormat="1">
      <c r="A329" s="13"/>
      <c r="B329" s="188"/>
      <c r="C329" s="13"/>
      <c r="D329" s="189" t="s">
        <v>197</v>
      </c>
      <c r="E329" s="190" t="s">
        <v>1</v>
      </c>
      <c r="F329" s="191" t="s">
        <v>536</v>
      </c>
      <c r="G329" s="13"/>
      <c r="H329" s="192">
        <v>12.699999999999999</v>
      </c>
      <c r="I329" s="13"/>
      <c r="J329" s="13"/>
      <c r="K329" s="13"/>
      <c r="L329" s="188"/>
      <c r="M329" s="193"/>
      <c r="N329" s="194"/>
      <c r="O329" s="194"/>
      <c r="P329" s="194"/>
      <c r="Q329" s="194"/>
      <c r="R329" s="194"/>
      <c r="S329" s="194"/>
      <c r="T329" s="19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0" t="s">
        <v>197</v>
      </c>
      <c r="AU329" s="190" t="s">
        <v>81</v>
      </c>
      <c r="AV329" s="13" t="s">
        <v>81</v>
      </c>
      <c r="AW329" s="13" t="s">
        <v>29</v>
      </c>
      <c r="AX329" s="13" t="s">
        <v>73</v>
      </c>
      <c r="AY329" s="190" t="s">
        <v>189</v>
      </c>
    </row>
    <row r="330" s="14" customFormat="1">
      <c r="A330" s="14"/>
      <c r="B330" s="196"/>
      <c r="C330" s="14"/>
      <c r="D330" s="189" t="s">
        <v>197</v>
      </c>
      <c r="E330" s="197" t="s">
        <v>1</v>
      </c>
      <c r="F330" s="198" t="s">
        <v>226</v>
      </c>
      <c r="G330" s="14"/>
      <c r="H330" s="199">
        <v>60.350000000000001</v>
      </c>
      <c r="I330" s="14"/>
      <c r="J330" s="14"/>
      <c r="K330" s="14"/>
      <c r="L330" s="196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7" t="s">
        <v>197</v>
      </c>
      <c r="AU330" s="197" t="s">
        <v>81</v>
      </c>
      <c r="AV330" s="14" t="s">
        <v>195</v>
      </c>
      <c r="AW330" s="14" t="s">
        <v>29</v>
      </c>
      <c r="AX330" s="14" t="s">
        <v>79</v>
      </c>
      <c r="AY330" s="197" t="s">
        <v>189</v>
      </c>
    </row>
    <row r="331" s="2" customFormat="1" ht="24.15" customHeight="1">
      <c r="A331" s="31"/>
      <c r="B331" s="174"/>
      <c r="C331" s="203" t="s">
        <v>537</v>
      </c>
      <c r="D331" s="203" t="s">
        <v>317</v>
      </c>
      <c r="E331" s="204" t="s">
        <v>538</v>
      </c>
      <c r="F331" s="205" t="s">
        <v>539</v>
      </c>
      <c r="G331" s="206" t="s">
        <v>218</v>
      </c>
      <c r="H331" s="207">
        <v>16.222999999999999</v>
      </c>
      <c r="I331" s="208">
        <v>739</v>
      </c>
      <c r="J331" s="208">
        <f>ROUND(I331*H331,2)</f>
        <v>11988.799999999999</v>
      </c>
      <c r="K331" s="209"/>
      <c r="L331" s="210"/>
      <c r="M331" s="211" t="s">
        <v>1</v>
      </c>
      <c r="N331" s="212" t="s">
        <v>38</v>
      </c>
      <c r="O331" s="184">
        <v>0</v>
      </c>
      <c r="P331" s="184">
        <f>O331*H331</f>
        <v>0</v>
      </c>
      <c r="Q331" s="184">
        <v>0.17499999999999999</v>
      </c>
      <c r="R331" s="184">
        <f>Q331*H331</f>
        <v>2.8390249999999995</v>
      </c>
      <c r="S331" s="184">
        <v>0</v>
      </c>
      <c r="T331" s="185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6" t="s">
        <v>232</v>
      </c>
      <c r="AT331" s="186" t="s">
        <v>317</v>
      </c>
      <c r="AU331" s="186" t="s">
        <v>81</v>
      </c>
      <c r="AY331" s="18" t="s">
        <v>189</v>
      </c>
      <c r="BE331" s="187">
        <f>IF(N331="základní",J331,0)</f>
        <v>11988.799999999999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8" t="s">
        <v>79</v>
      </c>
      <c r="BK331" s="187">
        <f>ROUND(I331*H331,2)</f>
        <v>11988.799999999999</v>
      </c>
      <c r="BL331" s="18" t="s">
        <v>195</v>
      </c>
      <c r="BM331" s="186" t="s">
        <v>540</v>
      </c>
    </row>
    <row r="332" s="13" customFormat="1">
      <c r="A332" s="13"/>
      <c r="B332" s="188"/>
      <c r="C332" s="13"/>
      <c r="D332" s="189" t="s">
        <v>197</v>
      </c>
      <c r="E332" s="190" t="s">
        <v>1</v>
      </c>
      <c r="F332" s="191" t="s">
        <v>530</v>
      </c>
      <c r="G332" s="13"/>
      <c r="H332" s="192">
        <v>5.7999999999999998</v>
      </c>
      <c r="I332" s="13"/>
      <c r="J332" s="13"/>
      <c r="K332" s="13"/>
      <c r="L332" s="188"/>
      <c r="M332" s="193"/>
      <c r="N332" s="194"/>
      <c r="O332" s="194"/>
      <c r="P332" s="194"/>
      <c r="Q332" s="194"/>
      <c r="R332" s="194"/>
      <c r="S332" s="194"/>
      <c r="T332" s="19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0" t="s">
        <v>197</v>
      </c>
      <c r="AU332" s="190" t="s">
        <v>81</v>
      </c>
      <c r="AV332" s="13" t="s">
        <v>81</v>
      </c>
      <c r="AW332" s="13" t="s">
        <v>29</v>
      </c>
      <c r="AX332" s="13" t="s">
        <v>73</v>
      </c>
      <c r="AY332" s="190" t="s">
        <v>189</v>
      </c>
    </row>
    <row r="333" s="13" customFormat="1">
      <c r="A333" s="13"/>
      <c r="B333" s="188"/>
      <c r="C333" s="13"/>
      <c r="D333" s="189" t="s">
        <v>197</v>
      </c>
      <c r="E333" s="190" t="s">
        <v>1</v>
      </c>
      <c r="F333" s="191" t="s">
        <v>531</v>
      </c>
      <c r="G333" s="13"/>
      <c r="H333" s="192">
        <v>1.05</v>
      </c>
      <c r="I333" s="13"/>
      <c r="J333" s="13"/>
      <c r="K333" s="13"/>
      <c r="L333" s="188"/>
      <c r="M333" s="193"/>
      <c r="N333" s="194"/>
      <c r="O333" s="194"/>
      <c r="P333" s="194"/>
      <c r="Q333" s="194"/>
      <c r="R333" s="194"/>
      <c r="S333" s="194"/>
      <c r="T333" s="19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0" t="s">
        <v>197</v>
      </c>
      <c r="AU333" s="190" t="s">
        <v>81</v>
      </c>
      <c r="AV333" s="13" t="s">
        <v>81</v>
      </c>
      <c r="AW333" s="13" t="s">
        <v>29</v>
      </c>
      <c r="AX333" s="13" t="s">
        <v>73</v>
      </c>
      <c r="AY333" s="190" t="s">
        <v>189</v>
      </c>
    </row>
    <row r="334" s="13" customFormat="1">
      <c r="A334" s="13"/>
      <c r="B334" s="188"/>
      <c r="C334" s="13"/>
      <c r="D334" s="189" t="s">
        <v>197</v>
      </c>
      <c r="E334" s="190" t="s">
        <v>1</v>
      </c>
      <c r="F334" s="191" t="s">
        <v>532</v>
      </c>
      <c r="G334" s="13"/>
      <c r="H334" s="192">
        <v>8.9000000000000004</v>
      </c>
      <c r="I334" s="13"/>
      <c r="J334" s="13"/>
      <c r="K334" s="13"/>
      <c r="L334" s="188"/>
      <c r="M334" s="193"/>
      <c r="N334" s="194"/>
      <c r="O334" s="194"/>
      <c r="P334" s="194"/>
      <c r="Q334" s="194"/>
      <c r="R334" s="194"/>
      <c r="S334" s="194"/>
      <c r="T334" s="19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0" t="s">
        <v>197</v>
      </c>
      <c r="AU334" s="190" t="s">
        <v>81</v>
      </c>
      <c r="AV334" s="13" t="s">
        <v>81</v>
      </c>
      <c r="AW334" s="13" t="s">
        <v>29</v>
      </c>
      <c r="AX334" s="13" t="s">
        <v>73</v>
      </c>
      <c r="AY334" s="190" t="s">
        <v>189</v>
      </c>
    </row>
    <row r="335" s="14" customFormat="1">
      <c r="A335" s="14"/>
      <c r="B335" s="196"/>
      <c r="C335" s="14"/>
      <c r="D335" s="189" t="s">
        <v>197</v>
      </c>
      <c r="E335" s="197" t="s">
        <v>1</v>
      </c>
      <c r="F335" s="198" t="s">
        <v>226</v>
      </c>
      <c r="G335" s="14"/>
      <c r="H335" s="199">
        <v>15.75</v>
      </c>
      <c r="I335" s="14"/>
      <c r="J335" s="14"/>
      <c r="K335" s="14"/>
      <c r="L335" s="196"/>
      <c r="M335" s="200"/>
      <c r="N335" s="201"/>
      <c r="O335" s="201"/>
      <c r="P335" s="201"/>
      <c r="Q335" s="201"/>
      <c r="R335" s="201"/>
      <c r="S335" s="201"/>
      <c r="T335" s="20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7" t="s">
        <v>197</v>
      </c>
      <c r="AU335" s="197" t="s">
        <v>81</v>
      </c>
      <c r="AV335" s="14" t="s">
        <v>195</v>
      </c>
      <c r="AW335" s="14" t="s">
        <v>29</v>
      </c>
      <c r="AX335" s="14" t="s">
        <v>79</v>
      </c>
      <c r="AY335" s="197" t="s">
        <v>189</v>
      </c>
    </row>
    <row r="336" s="13" customFormat="1">
      <c r="A336" s="13"/>
      <c r="B336" s="188"/>
      <c r="C336" s="13"/>
      <c r="D336" s="189" t="s">
        <v>197</v>
      </c>
      <c r="E336" s="13"/>
      <c r="F336" s="191" t="s">
        <v>541</v>
      </c>
      <c r="G336" s="13"/>
      <c r="H336" s="192">
        <v>16.222999999999999</v>
      </c>
      <c r="I336" s="13"/>
      <c r="J336" s="13"/>
      <c r="K336" s="13"/>
      <c r="L336" s="188"/>
      <c r="M336" s="193"/>
      <c r="N336" s="194"/>
      <c r="O336" s="194"/>
      <c r="P336" s="194"/>
      <c r="Q336" s="194"/>
      <c r="R336" s="194"/>
      <c r="S336" s="194"/>
      <c r="T336" s="19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0" t="s">
        <v>197</v>
      </c>
      <c r="AU336" s="190" t="s">
        <v>81</v>
      </c>
      <c r="AV336" s="13" t="s">
        <v>81</v>
      </c>
      <c r="AW336" s="13" t="s">
        <v>3</v>
      </c>
      <c r="AX336" s="13" t="s">
        <v>79</v>
      </c>
      <c r="AY336" s="190" t="s">
        <v>189</v>
      </c>
    </row>
    <row r="337" s="2" customFormat="1" ht="16.5" customHeight="1">
      <c r="A337" s="31"/>
      <c r="B337" s="174"/>
      <c r="C337" s="203" t="s">
        <v>542</v>
      </c>
      <c r="D337" s="203" t="s">
        <v>317</v>
      </c>
      <c r="E337" s="204" t="s">
        <v>543</v>
      </c>
      <c r="F337" s="205" t="s">
        <v>544</v>
      </c>
      <c r="G337" s="206" t="s">
        <v>218</v>
      </c>
      <c r="H337" s="207">
        <v>42.024000000000001</v>
      </c>
      <c r="I337" s="208">
        <v>469</v>
      </c>
      <c r="J337" s="208">
        <f>ROUND(I337*H337,2)</f>
        <v>19709.259999999998</v>
      </c>
      <c r="K337" s="209"/>
      <c r="L337" s="210"/>
      <c r="M337" s="211" t="s">
        <v>1</v>
      </c>
      <c r="N337" s="212" t="s">
        <v>38</v>
      </c>
      <c r="O337" s="184">
        <v>0</v>
      </c>
      <c r="P337" s="184">
        <f>O337*H337</f>
        <v>0</v>
      </c>
      <c r="Q337" s="184">
        <v>0.152</v>
      </c>
      <c r="R337" s="184">
        <f>Q337*H337</f>
        <v>6.3876479999999995</v>
      </c>
      <c r="S337" s="184">
        <v>0</v>
      </c>
      <c r="T337" s="185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86" t="s">
        <v>232</v>
      </c>
      <c r="AT337" s="186" t="s">
        <v>317</v>
      </c>
      <c r="AU337" s="186" t="s">
        <v>81</v>
      </c>
      <c r="AY337" s="18" t="s">
        <v>189</v>
      </c>
      <c r="BE337" s="187">
        <f>IF(N337="základní",J337,0)</f>
        <v>19709.259999999998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8" t="s">
        <v>79</v>
      </c>
      <c r="BK337" s="187">
        <f>ROUND(I337*H337,2)</f>
        <v>19709.259999999998</v>
      </c>
      <c r="BL337" s="18" t="s">
        <v>195</v>
      </c>
      <c r="BM337" s="186" t="s">
        <v>545</v>
      </c>
    </row>
    <row r="338" s="13" customFormat="1">
      <c r="A338" s="13"/>
      <c r="B338" s="188"/>
      <c r="C338" s="13"/>
      <c r="D338" s="189" t="s">
        <v>197</v>
      </c>
      <c r="E338" s="190" t="s">
        <v>1</v>
      </c>
      <c r="F338" s="191" t="s">
        <v>533</v>
      </c>
      <c r="G338" s="13"/>
      <c r="H338" s="192">
        <v>12.25</v>
      </c>
      <c r="I338" s="13"/>
      <c r="J338" s="13"/>
      <c r="K338" s="13"/>
      <c r="L338" s="188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0" t="s">
        <v>197</v>
      </c>
      <c r="AU338" s="190" t="s">
        <v>81</v>
      </c>
      <c r="AV338" s="13" t="s">
        <v>81</v>
      </c>
      <c r="AW338" s="13" t="s">
        <v>29</v>
      </c>
      <c r="AX338" s="13" t="s">
        <v>73</v>
      </c>
      <c r="AY338" s="190" t="s">
        <v>189</v>
      </c>
    </row>
    <row r="339" s="13" customFormat="1">
      <c r="A339" s="13"/>
      <c r="B339" s="188"/>
      <c r="C339" s="13"/>
      <c r="D339" s="189" t="s">
        <v>197</v>
      </c>
      <c r="E339" s="190" t="s">
        <v>1</v>
      </c>
      <c r="F339" s="191" t="s">
        <v>534</v>
      </c>
      <c r="G339" s="13"/>
      <c r="H339" s="192">
        <v>15.85</v>
      </c>
      <c r="I339" s="13"/>
      <c r="J339" s="13"/>
      <c r="K339" s="13"/>
      <c r="L339" s="188"/>
      <c r="M339" s="193"/>
      <c r="N339" s="194"/>
      <c r="O339" s="194"/>
      <c r="P339" s="194"/>
      <c r="Q339" s="194"/>
      <c r="R339" s="194"/>
      <c r="S339" s="194"/>
      <c r="T339" s="19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0" t="s">
        <v>197</v>
      </c>
      <c r="AU339" s="190" t="s">
        <v>81</v>
      </c>
      <c r="AV339" s="13" t="s">
        <v>81</v>
      </c>
      <c r="AW339" s="13" t="s">
        <v>29</v>
      </c>
      <c r="AX339" s="13" t="s">
        <v>73</v>
      </c>
      <c r="AY339" s="190" t="s">
        <v>189</v>
      </c>
    </row>
    <row r="340" s="13" customFormat="1">
      <c r="A340" s="13"/>
      <c r="B340" s="188"/>
      <c r="C340" s="13"/>
      <c r="D340" s="189" t="s">
        <v>197</v>
      </c>
      <c r="E340" s="190" t="s">
        <v>1</v>
      </c>
      <c r="F340" s="191" t="s">
        <v>536</v>
      </c>
      <c r="G340" s="13"/>
      <c r="H340" s="192">
        <v>12.699999999999999</v>
      </c>
      <c r="I340" s="13"/>
      <c r="J340" s="13"/>
      <c r="K340" s="13"/>
      <c r="L340" s="188"/>
      <c r="M340" s="193"/>
      <c r="N340" s="194"/>
      <c r="O340" s="194"/>
      <c r="P340" s="194"/>
      <c r="Q340" s="194"/>
      <c r="R340" s="194"/>
      <c r="S340" s="194"/>
      <c r="T340" s="19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0" t="s">
        <v>197</v>
      </c>
      <c r="AU340" s="190" t="s">
        <v>81</v>
      </c>
      <c r="AV340" s="13" t="s">
        <v>81</v>
      </c>
      <c r="AW340" s="13" t="s">
        <v>29</v>
      </c>
      <c r="AX340" s="13" t="s">
        <v>73</v>
      </c>
      <c r="AY340" s="190" t="s">
        <v>189</v>
      </c>
    </row>
    <row r="341" s="14" customFormat="1">
      <c r="A341" s="14"/>
      <c r="B341" s="196"/>
      <c r="C341" s="14"/>
      <c r="D341" s="189" t="s">
        <v>197</v>
      </c>
      <c r="E341" s="197" t="s">
        <v>1</v>
      </c>
      <c r="F341" s="198" t="s">
        <v>226</v>
      </c>
      <c r="G341" s="14"/>
      <c r="H341" s="199">
        <v>40.799999999999997</v>
      </c>
      <c r="I341" s="14"/>
      <c r="J341" s="14"/>
      <c r="K341" s="14"/>
      <c r="L341" s="196"/>
      <c r="M341" s="200"/>
      <c r="N341" s="201"/>
      <c r="O341" s="201"/>
      <c r="P341" s="201"/>
      <c r="Q341" s="201"/>
      <c r="R341" s="201"/>
      <c r="S341" s="201"/>
      <c r="T341" s="20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7" t="s">
        <v>197</v>
      </c>
      <c r="AU341" s="197" t="s">
        <v>81</v>
      </c>
      <c r="AV341" s="14" t="s">
        <v>195</v>
      </c>
      <c r="AW341" s="14" t="s">
        <v>29</v>
      </c>
      <c r="AX341" s="14" t="s">
        <v>79</v>
      </c>
      <c r="AY341" s="197" t="s">
        <v>189</v>
      </c>
    </row>
    <row r="342" s="13" customFormat="1">
      <c r="A342" s="13"/>
      <c r="B342" s="188"/>
      <c r="C342" s="13"/>
      <c r="D342" s="189" t="s">
        <v>197</v>
      </c>
      <c r="E342" s="13"/>
      <c r="F342" s="191" t="s">
        <v>546</v>
      </c>
      <c r="G342" s="13"/>
      <c r="H342" s="192">
        <v>42.024000000000001</v>
      </c>
      <c r="I342" s="13"/>
      <c r="J342" s="13"/>
      <c r="K342" s="13"/>
      <c r="L342" s="188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0" t="s">
        <v>197</v>
      </c>
      <c r="AU342" s="190" t="s">
        <v>81</v>
      </c>
      <c r="AV342" s="13" t="s">
        <v>81</v>
      </c>
      <c r="AW342" s="13" t="s">
        <v>3</v>
      </c>
      <c r="AX342" s="13" t="s">
        <v>79</v>
      </c>
      <c r="AY342" s="190" t="s">
        <v>189</v>
      </c>
    </row>
    <row r="343" s="2" customFormat="1" ht="24.15" customHeight="1">
      <c r="A343" s="31"/>
      <c r="B343" s="174"/>
      <c r="C343" s="175" t="s">
        <v>547</v>
      </c>
      <c r="D343" s="175" t="s">
        <v>191</v>
      </c>
      <c r="E343" s="176" t="s">
        <v>548</v>
      </c>
      <c r="F343" s="177" t="s">
        <v>549</v>
      </c>
      <c r="G343" s="178" t="s">
        <v>218</v>
      </c>
      <c r="H343" s="179">
        <v>830</v>
      </c>
      <c r="I343" s="180">
        <v>324</v>
      </c>
      <c r="J343" s="180">
        <f>ROUND(I343*H343,2)</f>
        <v>268920</v>
      </c>
      <c r="K343" s="181"/>
      <c r="L343" s="32"/>
      <c r="M343" s="182" t="s">
        <v>1</v>
      </c>
      <c r="N343" s="183" t="s">
        <v>38</v>
      </c>
      <c r="O343" s="184">
        <v>0.56000000000000005</v>
      </c>
      <c r="P343" s="184">
        <f>O343*H343</f>
        <v>464.80000000000007</v>
      </c>
      <c r="Q343" s="184">
        <v>0.090620000000000006</v>
      </c>
      <c r="R343" s="184">
        <f>Q343*H343</f>
        <v>75.214600000000004</v>
      </c>
      <c r="S343" s="184">
        <v>0</v>
      </c>
      <c r="T343" s="185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6" t="s">
        <v>195</v>
      </c>
      <c r="AT343" s="186" t="s">
        <v>191</v>
      </c>
      <c r="AU343" s="186" t="s">
        <v>81</v>
      </c>
      <c r="AY343" s="18" t="s">
        <v>189</v>
      </c>
      <c r="BE343" s="187">
        <f>IF(N343="základní",J343,0)</f>
        <v>268920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8" t="s">
        <v>79</v>
      </c>
      <c r="BK343" s="187">
        <f>ROUND(I343*H343,2)</f>
        <v>268920</v>
      </c>
      <c r="BL343" s="18" t="s">
        <v>195</v>
      </c>
      <c r="BM343" s="186" t="s">
        <v>550</v>
      </c>
    </row>
    <row r="344" s="13" customFormat="1">
      <c r="A344" s="13"/>
      <c r="B344" s="188"/>
      <c r="C344" s="13"/>
      <c r="D344" s="189" t="s">
        <v>197</v>
      </c>
      <c r="E344" s="190" t="s">
        <v>1</v>
      </c>
      <c r="F344" s="191" t="s">
        <v>352</v>
      </c>
      <c r="G344" s="13"/>
      <c r="H344" s="192">
        <v>830</v>
      </c>
      <c r="I344" s="13"/>
      <c r="J344" s="13"/>
      <c r="K344" s="13"/>
      <c r="L344" s="188"/>
      <c r="M344" s="193"/>
      <c r="N344" s="194"/>
      <c r="O344" s="194"/>
      <c r="P344" s="194"/>
      <c r="Q344" s="194"/>
      <c r="R344" s="194"/>
      <c r="S344" s="194"/>
      <c r="T344" s="19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0" t="s">
        <v>197</v>
      </c>
      <c r="AU344" s="190" t="s">
        <v>81</v>
      </c>
      <c r="AV344" s="13" t="s">
        <v>81</v>
      </c>
      <c r="AW344" s="13" t="s">
        <v>29</v>
      </c>
      <c r="AX344" s="13" t="s">
        <v>79</v>
      </c>
      <c r="AY344" s="190" t="s">
        <v>189</v>
      </c>
    </row>
    <row r="345" s="2" customFormat="1" ht="16.5" customHeight="1">
      <c r="A345" s="31"/>
      <c r="B345" s="174"/>
      <c r="C345" s="203" t="s">
        <v>551</v>
      </c>
      <c r="D345" s="203" t="s">
        <v>317</v>
      </c>
      <c r="E345" s="204" t="s">
        <v>543</v>
      </c>
      <c r="F345" s="205" t="s">
        <v>544</v>
      </c>
      <c r="G345" s="206" t="s">
        <v>218</v>
      </c>
      <c r="H345" s="207">
        <v>838.29999999999995</v>
      </c>
      <c r="I345" s="208">
        <v>469</v>
      </c>
      <c r="J345" s="208">
        <f>ROUND(I345*H345,2)</f>
        <v>393162.70000000001</v>
      </c>
      <c r="K345" s="209"/>
      <c r="L345" s="210"/>
      <c r="M345" s="211" t="s">
        <v>1</v>
      </c>
      <c r="N345" s="212" t="s">
        <v>38</v>
      </c>
      <c r="O345" s="184">
        <v>0</v>
      </c>
      <c r="P345" s="184">
        <f>O345*H345</f>
        <v>0</v>
      </c>
      <c r="Q345" s="184">
        <v>0.152</v>
      </c>
      <c r="R345" s="184">
        <f>Q345*H345</f>
        <v>127.42159999999998</v>
      </c>
      <c r="S345" s="184">
        <v>0</v>
      </c>
      <c r="T345" s="185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6" t="s">
        <v>232</v>
      </c>
      <c r="AT345" s="186" t="s">
        <v>317</v>
      </c>
      <c r="AU345" s="186" t="s">
        <v>81</v>
      </c>
      <c r="AY345" s="18" t="s">
        <v>189</v>
      </c>
      <c r="BE345" s="187">
        <f>IF(N345="základní",J345,0)</f>
        <v>393162.70000000001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8" t="s">
        <v>79</v>
      </c>
      <c r="BK345" s="187">
        <f>ROUND(I345*H345,2)</f>
        <v>393162.70000000001</v>
      </c>
      <c r="BL345" s="18" t="s">
        <v>195</v>
      </c>
      <c r="BM345" s="186" t="s">
        <v>552</v>
      </c>
    </row>
    <row r="346" s="13" customFormat="1">
      <c r="A346" s="13"/>
      <c r="B346" s="188"/>
      <c r="C346" s="13"/>
      <c r="D346" s="189" t="s">
        <v>197</v>
      </c>
      <c r="E346" s="13"/>
      <c r="F346" s="191" t="s">
        <v>553</v>
      </c>
      <c r="G346" s="13"/>
      <c r="H346" s="192">
        <v>838.29999999999995</v>
      </c>
      <c r="I346" s="13"/>
      <c r="J346" s="13"/>
      <c r="K346" s="13"/>
      <c r="L346" s="188"/>
      <c r="M346" s="193"/>
      <c r="N346" s="194"/>
      <c r="O346" s="194"/>
      <c r="P346" s="194"/>
      <c r="Q346" s="194"/>
      <c r="R346" s="194"/>
      <c r="S346" s="194"/>
      <c r="T346" s="19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0" t="s">
        <v>197</v>
      </c>
      <c r="AU346" s="190" t="s">
        <v>81</v>
      </c>
      <c r="AV346" s="13" t="s">
        <v>81</v>
      </c>
      <c r="AW346" s="13" t="s">
        <v>3</v>
      </c>
      <c r="AX346" s="13" t="s">
        <v>79</v>
      </c>
      <c r="AY346" s="190" t="s">
        <v>189</v>
      </c>
    </row>
    <row r="347" s="2" customFormat="1" ht="24.15" customHeight="1">
      <c r="A347" s="31"/>
      <c r="B347" s="174"/>
      <c r="C347" s="175" t="s">
        <v>554</v>
      </c>
      <c r="D347" s="175" t="s">
        <v>191</v>
      </c>
      <c r="E347" s="176" t="s">
        <v>555</v>
      </c>
      <c r="F347" s="177" t="s">
        <v>556</v>
      </c>
      <c r="G347" s="178" t="s">
        <v>218</v>
      </c>
      <c r="H347" s="179">
        <v>5.5</v>
      </c>
      <c r="I347" s="180">
        <v>361</v>
      </c>
      <c r="J347" s="180">
        <f>ROUND(I347*H347,2)</f>
        <v>1985.5</v>
      </c>
      <c r="K347" s="181"/>
      <c r="L347" s="32"/>
      <c r="M347" s="182" t="s">
        <v>1</v>
      </c>
      <c r="N347" s="183" t="s">
        <v>38</v>
      </c>
      <c r="O347" s="184">
        <v>0.60999999999999999</v>
      </c>
      <c r="P347" s="184">
        <f>O347*H347</f>
        <v>3.355</v>
      </c>
      <c r="Q347" s="184">
        <v>0.11303000000000001</v>
      </c>
      <c r="R347" s="184">
        <f>Q347*H347</f>
        <v>0.62166500000000002</v>
      </c>
      <c r="S347" s="184">
        <v>0</v>
      </c>
      <c r="T347" s="185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6" t="s">
        <v>195</v>
      </c>
      <c r="AT347" s="186" t="s">
        <v>191</v>
      </c>
      <c r="AU347" s="186" t="s">
        <v>81</v>
      </c>
      <c r="AY347" s="18" t="s">
        <v>189</v>
      </c>
      <c r="BE347" s="187">
        <f>IF(N347="základní",J347,0)</f>
        <v>1985.5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8" t="s">
        <v>79</v>
      </c>
      <c r="BK347" s="187">
        <f>ROUND(I347*H347,2)</f>
        <v>1985.5</v>
      </c>
      <c r="BL347" s="18" t="s">
        <v>195</v>
      </c>
      <c r="BM347" s="186" t="s">
        <v>557</v>
      </c>
    </row>
    <row r="348" s="13" customFormat="1">
      <c r="A348" s="13"/>
      <c r="B348" s="188"/>
      <c r="C348" s="13"/>
      <c r="D348" s="189" t="s">
        <v>197</v>
      </c>
      <c r="E348" s="190" t="s">
        <v>1</v>
      </c>
      <c r="F348" s="191" t="s">
        <v>355</v>
      </c>
      <c r="G348" s="13"/>
      <c r="H348" s="192">
        <v>5.5</v>
      </c>
      <c r="I348" s="13"/>
      <c r="J348" s="13"/>
      <c r="K348" s="13"/>
      <c r="L348" s="188"/>
      <c r="M348" s="193"/>
      <c r="N348" s="194"/>
      <c r="O348" s="194"/>
      <c r="P348" s="194"/>
      <c r="Q348" s="194"/>
      <c r="R348" s="194"/>
      <c r="S348" s="194"/>
      <c r="T348" s="19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0" t="s">
        <v>197</v>
      </c>
      <c r="AU348" s="190" t="s">
        <v>81</v>
      </c>
      <c r="AV348" s="13" t="s">
        <v>81</v>
      </c>
      <c r="AW348" s="13" t="s">
        <v>29</v>
      </c>
      <c r="AX348" s="13" t="s">
        <v>79</v>
      </c>
      <c r="AY348" s="190" t="s">
        <v>189</v>
      </c>
    </row>
    <row r="349" s="2" customFormat="1" ht="16.5" customHeight="1">
      <c r="A349" s="31"/>
      <c r="B349" s="174"/>
      <c r="C349" s="203" t="s">
        <v>558</v>
      </c>
      <c r="D349" s="203" t="s">
        <v>317</v>
      </c>
      <c r="E349" s="204" t="s">
        <v>559</v>
      </c>
      <c r="F349" s="205" t="s">
        <v>560</v>
      </c>
      <c r="G349" s="206" t="s">
        <v>218</v>
      </c>
      <c r="H349" s="207">
        <v>5.6100000000000003</v>
      </c>
      <c r="I349" s="208">
        <v>572</v>
      </c>
      <c r="J349" s="208">
        <f>ROUND(I349*H349,2)</f>
        <v>3208.9200000000001</v>
      </c>
      <c r="K349" s="209"/>
      <c r="L349" s="210"/>
      <c r="M349" s="211" t="s">
        <v>1</v>
      </c>
      <c r="N349" s="212" t="s">
        <v>38</v>
      </c>
      <c r="O349" s="184">
        <v>0</v>
      </c>
      <c r="P349" s="184">
        <f>O349*H349</f>
        <v>0</v>
      </c>
      <c r="Q349" s="184">
        <v>0.191</v>
      </c>
      <c r="R349" s="184">
        <f>Q349*H349</f>
        <v>1.0715100000000002</v>
      </c>
      <c r="S349" s="184">
        <v>0</v>
      </c>
      <c r="T349" s="185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6" t="s">
        <v>232</v>
      </c>
      <c r="AT349" s="186" t="s">
        <v>317</v>
      </c>
      <c r="AU349" s="186" t="s">
        <v>81</v>
      </c>
      <c r="AY349" s="18" t="s">
        <v>189</v>
      </c>
      <c r="BE349" s="187">
        <f>IF(N349="základní",J349,0)</f>
        <v>3208.9200000000001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8" t="s">
        <v>79</v>
      </c>
      <c r="BK349" s="187">
        <f>ROUND(I349*H349,2)</f>
        <v>3208.9200000000001</v>
      </c>
      <c r="BL349" s="18" t="s">
        <v>195</v>
      </c>
      <c r="BM349" s="186" t="s">
        <v>561</v>
      </c>
    </row>
    <row r="350" s="13" customFormat="1">
      <c r="A350" s="13"/>
      <c r="B350" s="188"/>
      <c r="C350" s="13"/>
      <c r="D350" s="189" t="s">
        <v>197</v>
      </c>
      <c r="E350" s="13"/>
      <c r="F350" s="191" t="s">
        <v>562</v>
      </c>
      <c r="G350" s="13"/>
      <c r="H350" s="192">
        <v>5.6100000000000003</v>
      </c>
      <c r="I350" s="13"/>
      <c r="J350" s="13"/>
      <c r="K350" s="13"/>
      <c r="L350" s="188"/>
      <c r="M350" s="193"/>
      <c r="N350" s="194"/>
      <c r="O350" s="194"/>
      <c r="P350" s="194"/>
      <c r="Q350" s="194"/>
      <c r="R350" s="194"/>
      <c r="S350" s="194"/>
      <c r="T350" s="19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0" t="s">
        <v>197</v>
      </c>
      <c r="AU350" s="190" t="s">
        <v>81</v>
      </c>
      <c r="AV350" s="13" t="s">
        <v>81</v>
      </c>
      <c r="AW350" s="13" t="s">
        <v>3</v>
      </c>
      <c r="AX350" s="13" t="s">
        <v>79</v>
      </c>
      <c r="AY350" s="190" t="s">
        <v>189</v>
      </c>
    </row>
    <row r="351" s="2" customFormat="1" ht="24.15" customHeight="1">
      <c r="A351" s="31"/>
      <c r="B351" s="174"/>
      <c r="C351" s="175" t="s">
        <v>563</v>
      </c>
      <c r="D351" s="175" t="s">
        <v>191</v>
      </c>
      <c r="E351" s="176" t="s">
        <v>564</v>
      </c>
      <c r="F351" s="177" t="s">
        <v>565</v>
      </c>
      <c r="G351" s="178" t="s">
        <v>218</v>
      </c>
      <c r="H351" s="179">
        <v>8</v>
      </c>
      <c r="I351" s="180">
        <v>319</v>
      </c>
      <c r="J351" s="180">
        <f>ROUND(I351*H351,2)</f>
        <v>2552</v>
      </c>
      <c r="K351" s="181"/>
      <c r="L351" s="32"/>
      <c r="M351" s="182" t="s">
        <v>1</v>
      </c>
      <c r="N351" s="183" t="s">
        <v>38</v>
      </c>
      <c r="O351" s="184">
        <v>0.57299999999999995</v>
      </c>
      <c r="P351" s="184">
        <f>O351*H351</f>
        <v>4.5839999999999996</v>
      </c>
      <c r="Q351" s="184">
        <v>0.080030000000000004</v>
      </c>
      <c r="R351" s="184">
        <f>Q351*H351</f>
        <v>0.64024000000000003</v>
      </c>
      <c r="S351" s="184">
        <v>0</v>
      </c>
      <c r="T351" s="185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6" t="s">
        <v>195</v>
      </c>
      <c r="AT351" s="186" t="s">
        <v>191</v>
      </c>
      <c r="AU351" s="186" t="s">
        <v>81</v>
      </c>
      <c r="AY351" s="18" t="s">
        <v>189</v>
      </c>
      <c r="BE351" s="187">
        <f>IF(N351="základní",J351,0)</f>
        <v>2552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8" t="s">
        <v>79</v>
      </c>
      <c r="BK351" s="187">
        <f>ROUND(I351*H351,2)</f>
        <v>2552</v>
      </c>
      <c r="BL351" s="18" t="s">
        <v>195</v>
      </c>
      <c r="BM351" s="186" t="s">
        <v>566</v>
      </c>
    </row>
    <row r="352" s="13" customFormat="1">
      <c r="A352" s="13"/>
      <c r="B352" s="188"/>
      <c r="C352" s="13"/>
      <c r="D352" s="189" t="s">
        <v>197</v>
      </c>
      <c r="E352" s="190" t="s">
        <v>1</v>
      </c>
      <c r="F352" s="191" t="s">
        <v>567</v>
      </c>
      <c r="G352" s="13"/>
      <c r="H352" s="192">
        <v>8</v>
      </c>
      <c r="I352" s="13"/>
      <c r="J352" s="13"/>
      <c r="K352" s="13"/>
      <c r="L352" s="188"/>
      <c r="M352" s="193"/>
      <c r="N352" s="194"/>
      <c r="O352" s="194"/>
      <c r="P352" s="194"/>
      <c r="Q352" s="194"/>
      <c r="R352" s="194"/>
      <c r="S352" s="194"/>
      <c r="T352" s="19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0" t="s">
        <v>197</v>
      </c>
      <c r="AU352" s="190" t="s">
        <v>81</v>
      </c>
      <c r="AV352" s="13" t="s">
        <v>81</v>
      </c>
      <c r="AW352" s="13" t="s">
        <v>29</v>
      </c>
      <c r="AX352" s="13" t="s">
        <v>79</v>
      </c>
      <c r="AY352" s="190" t="s">
        <v>189</v>
      </c>
    </row>
    <row r="353" s="2" customFormat="1" ht="24.15" customHeight="1">
      <c r="A353" s="31"/>
      <c r="B353" s="174"/>
      <c r="C353" s="203" t="s">
        <v>568</v>
      </c>
      <c r="D353" s="203" t="s">
        <v>317</v>
      </c>
      <c r="E353" s="204" t="s">
        <v>569</v>
      </c>
      <c r="F353" s="205" t="s">
        <v>570</v>
      </c>
      <c r="G353" s="206" t="s">
        <v>218</v>
      </c>
      <c r="H353" s="207">
        <v>8</v>
      </c>
      <c r="I353" s="208">
        <v>432</v>
      </c>
      <c r="J353" s="208">
        <f>ROUND(I353*H353,2)</f>
        <v>3456</v>
      </c>
      <c r="K353" s="209"/>
      <c r="L353" s="210"/>
      <c r="M353" s="211" t="s">
        <v>1</v>
      </c>
      <c r="N353" s="212" t="s">
        <v>38</v>
      </c>
      <c r="O353" s="184">
        <v>0</v>
      </c>
      <c r="P353" s="184">
        <f>O353*H353</f>
        <v>0</v>
      </c>
      <c r="Q353" s="184">
        <v>0.010800000000000001</v>
      </c>
      <c r="R353" s="184">
        <f>Q353*H353</f>
        <v>0.086400000000000005</v>
      </c>
      <c r="S353" s="184">
        <v>0</v>
      </c>
      <c r="T353" s="185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6" t="s">
        <v>232</v>
      </c>
      <c r="AT353" s="186" t="s">
        <v>317</v>
      </c>
      <c r="AU353" s="186" t="s">
        <v>81</v>
      </c>
      <c r="AY353" s="18" t="s">
        <v>189</v>
      </c>
      <c r="BE353" s="187">
        <f>IF(N353="základní",J353,0)</f>
        <v>3456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8" t="s">
        <v>79</v>
      </c>
      <c r="BK353" s="187">
        <f>ROUND(I353*H353,2)</f>
        <v>3456</v>
      </c>
      <c r="BL353" s="18" t="s">
        <v>195</v>
      </c>
      <c r="BM353" s="186" t="s">
        <v>571</v>
      </c>
    </row>
    <row r="354" s="12" customFormat="1" ht="22.8" customHeight="1">
      <c r="A354" s="12"/>
      <c r="B354" s="162"/>
      <c r="C354" s="12"/>
      <c r="D354" s="163" t="s">
        <v>72</v>
      </c>
      <c r="E354" s="172" t="s">
        <v>215</v>
      </c>
      <c r="F354" s="172" t="s">
        <v>572</v>
      </c>
      <c r="G354" s="12"/>
      <c r="H354" s="12"/>
      <c r="I354" s="12"/>
      <c r="J354" s="173">
        <f>BK354</f>
        <v>42229.050000000003</v>
      </c>
      <c r="K354" s="12"/>
      <c r="L354" s="162"/>
      <c r="M354" s="166"/>
      <c r="N354" s="167"/>
      <c r="O354" s="167"/>
      <c r="P354" s="168">
        <f>SUM(P355:P369)</f>
        <v>9.2302100000000014</v>
      </c>
      <c r="Q354" s="167"/>
      <c r="R354" s="168">
        <f>SUM(R355:R369)</f>
        <v>0.071911340000000004</v>
      </c>
      <c r="S354" s="167"/>
      <c r="T354" s="169">
        <f>SUM(T355:T369)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63" t="s">
        <v>79</v>
      </c>
      <c r="AT354" s="170" t="s">
        <v>72</v>
      </c>
      <c r="AU354" s="170" t="s">
        <v>79</v>
      </c>
      <c r="AY354" s="163" t="s">
        <v>189</v>
      </c>
      <c r="BK354" s="171">
        <f>SUM(BK355:BK369)</f>
        <v>42229.050000000003</v>
      </c>
    </row>
    <row r="355" s="2" customFormat="1" ht="16.5" customHeight="1">
      <c r="A355" s="31"/>
      <c r="B355" s="174"/>
      <c r="C355" s="175" t="s">
        <v>573</v>
      </c>
      <c r="D355" s="175" t="s">
        <v>191</v>
      </c>
      <c r="E355" s="176" t="s">
        <v>574</v>
      </c>
      <c r="F355" s="177" t="s">
        <v>575</v>
      </c>
      <c r="G355" s="178" t="s">
        <v>218</v>
      </c>
      <c r="H355" s="179">
        <v>158.40100000000001</v>
      </c>
      <c r="I355" s="180">
        <v>250</v>
      </c>
      <c r="J355" s="180">
        <f>ROUND(I355*H355,2)</f>
        <v>39600.25</v>
      </c>
      <c r="K355" s="181"/>
      <c r="L355" s="32"/>
      <c r="M355" s="182" t="s">
        <v>1</v>
      </c>
      <c r="N355" s="183" t="s">
        <v>38</v>
      </c>
      <c r="O355" s="184">
        <v>0.050000000000000003</v>
      </c>
      <c r="P355" s="184">
        <f>O355*H355</f>
        <v>7.9200500000000007</v>
      </c>
      <c r="Q355" s="184">
        <v>0.00013999999999999999</v>
      </c>
      <c r="R355" s="184">
        <f>Q355*H355</f>
        <v>0.02217614</v>
      </c>
      <c r="S355" s="184">
        <v>0</v>
      </c>
      <c r="T355" s="185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86" t="s">
        <v>195</v>
      </c>
      <c r="AT355" s="186" t="s">
        <v>191</v>
      </c>
      <c r="AU355" s="186" t="s">
        <v>81</v>
      </c>
      <c r="AY355" s="18" t="s">
        <v>189</v>
      </c>
      <c r="BE355" s="187">
        <f>IF(N355="základní",J355,0)</f>
        <v>39600.25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8" t="s">
        <v>79</v>
      </c>
      <c r="BK355" s="187">
        <f>ROUND(I355*H355,2)</f>
        <v>39600.25</v>
      </c>
      <c r="BL355" s="18" t="s">
        <v>195</v>
      </c>
      <c r="BM355" s="186" t="s">
        <v>576</v>
      </c>
    </row>
    <row r="356" s="15" customFormat="1">
      <c r="A356" s="15"/>
      <c r="B356" s="213"/>
      <c r="C356" s="15"/>
      <c r="D356" s="189" t="s">
        <v>197</v>
      </c>
      <c r="E356" s="214" t="s">
        <v>1</v>
      </c>
      <c r="F356" s="215" t="s">
        <v>577</v>
      </c>
      <c r="G356" s="15"/>
      <c r="H356" s="214" t="s">
        <v>1</v>
      </c>
      <c r="I356" s="15"/>
      <c r="J356" s="15"/>
      <c r="K356" s="15"/>
      <c r="L356" s="213"/>
      <c r="M356" s="216"/>
      <c r="N356" s="217"/>
      <c r="O356" s="217"/>
      <c r="P356" s="217"/>
      <c r="Q356" s="217"/>
      <c r="R356" s="217"/>
      <c r="S356" s="217"/>
      <c r="T356" s="21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14" t="s">
        <v>197</v>
      </c>
      <c r="AU356" s="214" t="s">
        <v>81</v>
      </c>
      <c r="AV356" s="15" t="s">
        <v>79</v>
      </c>
      <c r="AW356" s="15" t="s">
        <v>29</v>
      </c>
      <c r="AX356" s="15" t="s">
        <v>73</v>
      </c>
      <c r="AY356" s="214" t="s">
        <v>189</v>
      </c>
    </row>
    <row r="357" s="13" customFormat="1">
      <c r="A357" s="13"/>
      <c r="B357" s="188"/>
      <c r="C357" s="13"/>
      <c r="D357" s="189" t="s">
        <v>197</v>
      </c>
      <c r="E357" s="190" t="s">
        <v>1</v>
      </c>
      <c r="F357" s="191" t="s">
        <v>578</v>
      </c>
      <c r="G357" s="13"/>
      <c r="H357" s="192">
        <v>3.339</v>
      </c>
      <c r="I357" s="13"/>
      <c r="J357" s="13"/>
      <c r="K357" s="13"/>
      <c r="L357" s="188"/>
      <c r="M357" s="193"/>
      <c r="N357" s="194"/>
      <c r="O357" s="194"/>
      <c r="P357" s="194"/>
      <c r="Q357" s="194"/>
      <c r="R357" s="194"/>
      <c r="S357" s="194"/>
      <c r="T357" s="19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0" t="s">
        <v>197</v>
      </c>
      <c r="AU357" s="190" t="s">
        <v>81</v>
      </c>
      <c r="AV357" s="13" t="s">
        <v>81</v>
      </c>
      <c r="AW357" s="13" t="s">
        <v>29</v>
      </c>
      <c r="AX357" s="13" t="s">
        <v>73</v>
      </c>
      <c r="AY357" s="190" t="s">
        <v>189</v>
      </c>
    </row>
    <row r="358" s="13" customFormat="1">
      <c r="A358" s="13"/>
      <c r="B358" s="188"/>
      <c r="C358" s="13"/>
      <c r="D358" s="189" t="s">
        <v>197</v>
      </c>
      <c r="E358" s="190" t="s">
        <v>1</v>
      </c>
      <c r="F358" s="191" t="s">
        <v>579</v>
      </c>
      <c r="G358" s="13"/>
      <c r="H358" s="192">
        <v>15.9</v>
      </c>
      <c r="I358" s="13"/>
      <c r="J358" s="13"/>
      <c r="K358" s="13"/>
      <c r="L358" s="188"/>
      <c r="M358" s="193"/>
      <c r="N358" s="194"/>
      <c r="O358" s="194"/>
      <c r="P358" s="194"/>
      <c r="Q358" s="194"/>
      <c r="R358" s="194"/>
      <c r="S358" s="194"/>
      <c r="T358" s="19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0" t="s">
        <v>197</v>
      </c>
      <c r="AU358" s="190" t="s">
        <v>81</v>
      </c>
      <c r="AV358" s="13" t="s">
        <v>81</v>
      </c>
      <c r="AW358" s="13" t="s">
        <v>29</v>
      </c>
      <c r="AX358" s="13" t="s">
        <v>73</v>
      </c>
      <c r="AY358" s="190" t="s">
        <v>189</v>
      </c>
    </row>
    <row r="359" s="13" customFormat="1">
      <c r="A359" s="13"/>
      <c r="B359" s="188"/>
      <c r="C359" s="13"/>
      <c r="D359" s="189" t="s">
        <v>197</v>
      </c>
      <c r="E359" s="190" t="s">
        <v>1</v>
      </c>
      <c r="F359" s="191" t="s">
        <v>580</v>
      </c>
      <c r="G359" s="13"/>
      <c r="H359" s="192">
        <v>0.91200000000000003</v>
      </c>
      <c r="I359" s="13"/>
      <c r="J359" s="13"/>
      <c r="K359" s="13"/>
      <c r="L359" s="188"/>
      <c r="M359" s="193"/>
      <c r="N359" s="194"/>
      <c r="O359" s="194"/>
      <c r="P359" s="194"/>
      <c r="Q359" s="194"/>
      <c r="R359" s="194"/>
      <c r="S359" s="194"/>
      <c r="T359" s="19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0" t="s">
        <v>197</v>
      </c>
      <c r="AU359" s="190" t="s">
        <v>81</v>
      </c>
      <c r="AV359" s="13" t="s">
        <v>81</v>
      </c>
      <c r="AW359" s="13" t="s">
        <v>29</v>
      </c>
      <c r="AX359" s="13" t="s">
        <v>73</v>
      </c>
      <c r="AY359" s="190" t="s">
        <v>189</v>
      </c>
    </row>
    <row r="360" s="13" customFormat="1">
      <c r="A360" s="13"/>
      <c r="B360" s="188"/>
      <c r="C360" s="13"/>
      <c r="D360" s="189" t="s">
        <v>197</v>
      </c>
      <c r="E360" s="190" t="s">
        <v>1</v>
      </c>
      <c r="F360" s="191" t="s">
        <v>581</v>
      </c>
      <c r="G360" s="13"/>
      <c r="H360" s="192">
        <v>2.7029999999999998</v>
      </c>
      <c r="I360" s="13"/>
      <c r="J360" s="13"/>
      <c r="K360" s="13"/>
      <c r="L360" s="188"/>
      <c r="M360" s="193"/>
      <c r="N360" s="194"/>
      <c r="O360" s="194"/>
      <c r="P360" s="194"/>
      <c r="Q360" s="194"/>
      <c r="R360" s="194"/>
      <c r="S360" s="194"/>
      <c r="T360" s="19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0" t="s">
        <v>197</v>
      </c>
      <c r="AU360" s="190" t="s">
        <v>81</v>
      </c>
      <c r="AV360" s="13" t="s">
        <v>81</v>
      </c>
      <c r="AW360" s="13" t="s">
        <v>29</v>
      </c>
      <c r="AX360" s="13" t="s">
        <v>73</v>
      </c>
      <c r="AY360" s="190" t="s">
        <v>189</v>
      </c>
    </row>
    <row r="361" s="13" customFormat="1">
      <c r="A361" s="13"/>
      <c r="B361" s="188"/>
      <c r="C361" s="13"/>
      <c r="D361" s="189" t="s">
        <v>197</v>
      </c>
      <c r="E361" s="190" t="s">
        <v>1</v>
      </c>
      <c r="F361" s="191" t="s">
        <v>582</v>
      </c>
      <c r="G361" s="13"/>
      <c r="H361" s="192">
        <v>13.09</v>
      </c>
      <c r="I361" s="13"/>
      <c r="J361" s="13"/>
      <c r="K361" s="13"/>
      <c r="L361" s="188"/>
      <c r="M361" s="193"/>
      <c r="N361" s="194"/>
      <c r="O361" s="194"/>
      <c r="P361" s="194"/>
      <c r="Q361" s="194"/>
      <c r="R361" s="194"/>
      <c r="S361" s="194"/>
      <c r="T361" s="19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0" t="s">
        <v>197</v>
      </c>
      <c r="AU361" s="190" t="s">
        <v>81</v>
      </c>
      <c r="AV361" s="13" t="s">
        <v>81</v>
      </c>
      <c r="AW361" s="13" t="s">
        <v>29</v>
      </c>
      <c r="AX361" s="13" t="s">
        <v>73</v>
      </c>
      <c r="AY361" s="190" t="s">
        <v>189</v>
      </c>
    </row>
    <row r="362" s="13" customFormat="1">
      <c r="A362" s="13"/>
      <c r="B362" s="188"/>
      <c r="C362" s="13"/>
      <c r="D362" s="189" t="s">
        <v>197</v>
      </c>
      <c r="E362" s="190" t="s">
        <v>1</v>
      </c>
      <c r="F362" s="191" t="s">
        <v>583</v>
      </c>
      <c r="G362" s="13"/>
      <c r="H362" s="192">
        <v>1.8360000000000001</v>
      </c>
      <c r="I362" s="13"/>
      <c r="J362" s="13"/>
      <c r="K362" s="13"/>
      <c r="L362" s="188"/>
      <c r="M362" s="193"/>
      <c r="N362" s="194"/>
      <c r="O362" s="194"/>
      <c r="P362" s="194"/>
      <c r="Q362" s="194"/>
      <c r="R362" s="194"/>
      <c r="S362" s="194"/>
      <c r="T362" s="19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0" t="s">
        <v>197</v>
      </c>
      <c r="AU362" s="190" t="s">
        <v>81</v>
      </c>
      <c r="AV362" s="13" t="s">
        <v>81</v>
      </c>
      <c r="AW362" s="13" t="s">
        <v>29</v>
      </c>
      <c r="AX362" s="13" t="s">
        <v>73</v>
      </c>
      <c r="AY362" s="190" t="s">
        <v>189</v>
      </c>
    </row>
    <row r="363" s="13" customFormat="1">
      <c r="A363" s="13"/>
      <c r="B363" s="188"/>
      <c r="C363" s="13"/>
      <c r="D363" s="189" t="s">
        <v>197</v>
      </c>
      <c r="E363" s="190" t="s">
        <v>1</v>
      </c>
      <c r="F363" s="191" t="s">
        <v>584</v>
      </c>
      <c r="G363" s="13"/>
      <c r="H363" s="192">
        <v>25.344000000000001</v>
      </c>
      <c r="I363" s="13"/>
      <c r="J363" s="13"/>
      <c r="K363" s="13"/>
      <c r="L363" s="188"/>
      <c r="M363" s="193"/>
      <c r="N363" s="194"/>
      <c r="O363" s="194"/>
      <c r="P363" s="194"/>
      <c r="Q363" s="194"/>
      <c r="R363" s="194"/>
      <c r="S363" s="194"/>
      <c r="T363" s="19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0" t="s">
        <v>197</v>
      </c>
      <c r="AU363" s="190" t="s">
        <v>81</v>
      </c>
      <c r="AV363" s="13" t="s">
        <v>81</v>
      </c>
      <c r="AW363" s="13" t="s">
        <v>29</v>
      </c>
      <c r="AX363" s="13" t="s">
        <v>73</v>
      </c>
      <c r="AY363" s="190" t="s">
        <v>189</v>
      </c>
    </row>
    <row r="364" s="13" customFormat="1">
      <c r="A364" s="13"/>
      <c r="B364" s="188"/>
      <c r="C364" s="13"/>
      <c r="D364" s="189" t="s">
        <v>197</v>
      </c>
      <c r="E364" s="190" t="s">
        <v>1</v>
      </c>
      <c r="F364" s="191" t="s">
        <v>585</v>
      </c>
      <c r="G364" s="13"/>
      <c r="H364" s="192">
        <v>3.552</v>
      </c>
      <c r="I364" s="13"/>
      <c r="J364" s="13"/>
      <c r="K364" s="13"/>
      <c r="L364" s="188"/>
      <c r="M364" s="193"/>
      <c r="N364" s="194"/>
      <c r="O364" s="194"/>
      <c r="P364" s="194"/>
      <c r="Q364" s="194"/>
      <c r="R364" s="194"/>
      <c r="S364" s="194"/>
      <c r="T364" s="19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0" t="s">
        <v>197</v>
      </c>
      <c r="AU364" s="190" t="s">
        <v>81</v>
      </c>
      <c r="AV364" s="13" t="s">
        <v>81</v>
      </c>
      <c r="AW364" s="13" t="s">
        <v>29</v>
      </c>
      <c r="AX364" s="13" t="s">
        <v>73</v>
      </c>
      <c r="AY364" s="190" t="s">
        <v>189</v>
      </c>
    </row>
    <row r="365" s="13" customFormat="1">
      <c r="A365" s="13"/>
      <c r="B365" s="188"/>
      <c r="C365" s="13"/>
      <c r="D365" s="189" t="s">
        <v>197</v>
      </c>
      <c r="E365" s="190" t="s">
        <v>1</v>
      </c>
      <c r="F365" s="191" t="s">
        <v>586</v>
      </c>
      <c r="G365" s="13"/>
      <c r="H365" s="192">
        <v>91.233999999999995</v>
      </c>
      <c r="I365" s="13"/>
      <c r="J365" s="13"/>
      <c r="K365" s="13"/>
      <c r="L365" s="188"/>
      <c r="M365" s="193"/>
      <c r="N365" s="194"/>
      <c r="O365" s="194"/>
      <c r="P365" s="194"/>
      <c r="Q365" s="194"/>
      <c r="R365" s="194"/>
      <c r="S365" s="194"/>
      <c r="T365" s="19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0" t="s">
        <v>197</v>
      </c>
      <c r="AU365" s="190" t="s">
        <v>81</v>
      </c>
      <c r="AV365" s="13" t="s">
        <v>81</v>
      </c>
      <c r="AW365" s="13" t="s">
        <v>29</v>
      </c>
      <c r="AX365" s="13" t="s">
        <v>73</v>
      </c>
      <c r="AY365" s="190" t="s">
        <v>189</v>
      </c>
    </row>
    <row r="366" s="13" customFormat="1">
      <c r="A366" s="13"/>
      <c r="B366" s="188"/>
      <c r="C366" s="13"/>
      <c r="D366" s="189" t="s">
        <v>197</v>
      </c>
      <c r="E366" s="190" t="s">
        <v>1</v>
      </c>
      <c r="F366" s="191" t="s">
        <v>587</v>
      </c>
      <c r="G366" s="13"/>
      <c r="H366" s="192">
        <v>0.49099999999999999</v>
      </c>
      <c r="I366" s="13"/>
      <c r="J366" s="13"/>
      <c r="K366" s="13"/>
      <c r="L366" s="188"/>
      <c r="M366" s="193"/>
      <c r="N366" s="194"/>
      <c r="O366" s="194"/>
      <c r="P366" s="194"/>
      <c r="Q366" s="194"/>
      <c r="R366" s="194"/>
      <c r="S366" s="194"/>
      <c r="T366" s="19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0" t="s">
        <v>197</v>
      </c>
      <c r="AU366" s="190" t="s">
        <v>81</v>
      </c>
      <c r="AV366" s="13" t="s">
        <v>81</v>
      </c>
      <c r="AW366" s="13" t="s">
        <v>29</v>
      </c>
      <c r="AX366" s="13" t="s">
        <v>73</v>
      </c>
      <c r="AY366" s="190" t="s">
        <v>189</v>
      </c>
    </row>
    <row r="367" s="14" customFormat="1">
      <c r="A367" s="14"/>
      <c r="B367" s="196"/>
      <c r="C367" s="14"/>
      <c r="D367" s="189" t="s">
        <v>197</v>
      </c>
      <c r="E367" s="197" t="s">
        <v>1</v>
      </c>
      <c r="F367" s="198" t="s">
        <v>226</v>
      </c>
      <c r="G367" s="14"/>
      <c r="H367" s="199">
        <v>158.40100000000001</v>
      </c>
      <c r="I367" s="14"/>
      <c r="J367" s="14"/>
      <c r="K367" s="14"/>
      <c r="L367" s="196"/>
      <c r="M367" s="200"/>
      <c r="N367" s="201"/>
      <c r="O367" s="201"/>
      <c r="P367" s="201"/>
      <c r="Q367" s="201"/>
      <c r="R367" s="201"/>
      <c r="S367" s="201"/>
      <c r="T367" s="20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7" t="s">
        <v>197</v>
      </c>
      <c r="AU367" s="197" t="s">
        <v>81</v>
      </c>
      <c r="AV367" s="14" t="s">
        <v>195</v>
      </c>
      <c r="AW367" s="14" t="s">
        <v>29</v>
      </c>
      <c r="AX367" s="14" t="s">
        <v>79</v>
      </c>
      <c r="AY367" s="197" t="s">
        <v>189</v>
      </c>
    </row>
    <row r="368" s="2" customFormat="1" ht="16.5" customHeight="1">
      <c r="A368" s="31"/>
      <c r="B368" s="174"/>
      <c r="C368" s="175" t="s">
        <v>588</v>
      </c>
      <c r="D368" s="175" t="s">
        <v>191</v>
      </c>
      <c r="E368" s="176" t="s">
        <v>589</v>
      </c>
      <c r="F368" s="177" t="s">
        <v>590</v>
      </c>
      <c r="G368" s="178" t="s">
        <v>218</v>
      </c>
      <c r="H368" s="179">
        <v>2.1200000000000001</v>
      </c>
      <c r="I368" s="180">
        <v>1240</v>
      </c>
      <c r="J368" s="180">
        <f>ROUND(I368*H368,2)</f>
        <v>2628.8000000000002</v>
      </c>
      <c r="K368" s="181"/>
      <c r="L368" s="32"/>
      <c r="M368" s="182" t="s">
        <v>1</v>
      </c>
      <c r="N368" s="183" t="s">
        <v>38</v>
      </c>
      <c r="O368" s="184">
        <v>0.61799999999999999</v>
      </c>
      <c r="P368" s="184">
        <f>O368*H368</f>
        <v>1.31016</v>
      </c>
      <c r="Q368" s="184">
        <v>0.023460000000000002</v>
      </c>
      <c r="R368" s="184">
        <f>Q368*H368</f>
        <v>0.049735200000000007</v>
      </c>
      <c r="S368" s="184">
        <v>0</v>
      </c>
      <c r="T368" s="185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6" t="s">
        <v>195</v>
      </c>
      <c r="AT368" s="186" t="s">
        <v>191</v>
      </c>
      <c r="AU368" s="186" t="s">
        <v>81</v>
      </c>
      <c r="AY368" s="18" t="s">
        <v>189</v>
      </c>
      <c r="BE368" s="187">
        <f>IF(N368="základní",J368,0)</f>
        <v>2628.8000000000002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8" t="s">
        <v>79</v>
      </c>
      <c r="BK368" s="187">
        <f>ROUND(I368*H368,2)</f>
        <v>2628.8000000000002</v>
      </c>
      <c r="BL368" s="18" t="s">
        <v>195</v>
      </c>
      <c r="BM368" s="186" t="s">
        <v>591</v>
      </c>
    </row>
    <row r="369" s="13" customFormat="1">
      <c r="A369" s="13"/>
      <c r="B369" s="188"/>
      <c r="C369" s="13"/>
      <c r="D369" s="189" t="s">
        <v>197</v>
      </c>
      <c r="E369" s="190" t="s">
        <v>1</v>
      </c>
      <c r="F369" s="191" t="s">
        <v>592</v>
      </c>
      <c r="G369" s="13"/>
      <c r="H369" s="192">
        <v>2.1200000000000001</v>
      </c>
      <c r="I369" s="13"/>
      <c r="J369" s="13"/>
      <c r="K369" s="13"/>
      <c r="L369" s="188"/>
      <c r="M369" s="193"/>
      <c r="N369" s="194"/>
      <c r="O369" s="194"/>
      <c r="P369" s="194"/>
      <c r="Q369" s="194"/>
      <c r="R369" s="194"/>
      <c r="S369" s="194"/>
      <c r="T369" s="19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0" t="s">
        <v>197</v>
      </c>
      <c r="AU369" s="190" t="s">
        <v>81</v>
      </c>
      <c r="AV369" s="13" t="s">
        <v>81</v>
      </c>
      <c r="AW369" s="13" t="s">
        <v>29</v>
      </c>
      <c r="AX369" s="13" t="s">
        <v>79</v>
      </c>
      <c r="AY369" s="190" t="s">
        <v>189</v>
      </c>
    </row>
    <row r="370" s="12" customFormat="1" ht="22.8" customHeight="1">
      <c r="A370" s="12"/>
      <c r="B370" s="162"/>
      <c r="C370" s="12"/>
      <c r="D370" s="163" t="s">
        <v>72</v>
      </c>
      <c r="E370" s="172" t="s">
        <v>232</v>
      </c>
      <c r="F370" s="172" t="s">
        <v>593</v>
      </c>
      <c r="G370" s="12"/>
      <c r="H370" s="12"/>
      <c r="I370" s="12"/>
      <c r="J370" s="173">
        <f>BK370</f>
        <v>44815.400000000001</v>
      </c>
      <c r="K370" s="12"/>
      <c r="L370" s="162"/>
      <c r="M370" s="166"/>
      <c r="N370" s="167"/>
      <c r="O370" s="167"/>
      <c r="P370" s="168">
        <f>SUM(P371:P398)</f>
        <v>28.399288000000002</v>
      </c>
      <c r="Q370" s="167"/>
      <c r="R370" s="168">
        <f>SUM(R371:R398)</f>
        <v>3.3414799999999998</v>
      </c>
      <c r="S370" s="167"/>
      <c r="T370" s="169">
        <f>SUM(T371:T398)</f>
        <v>3.71448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3" t="s">
        <v>79</v>
      </c>
      <c r="AT370" s="170" t="s">
        <v>72</v>
      </c>
      <c r="AU370" s="170" t="s">
        <v>79</v>
      </c>
      <c r="AY370" s="163" t="s">
        <v>189</v>
      </c>
      <c r="BK370" s="171">
        <f>SUM(BK371:BK398)</f>
        <v>44815.400000000001</v>
      </c>
    </row>
    <row r="371" s="2" customFormat="1" ht="24.15" customHeight="1">
      <c r="A371" s="31"/>
      <c r="B371" s="174"/>
      <c r="C371" s="175" t="s">
        <v>594</v>
      </c>
      <c r="D371" s="175" t="s">
        <v>191</v>
      </c>
      <c r="E371" s="176" t="s">
        <v>595</v>
      </c>
      <c r="F371" s="177" t="s">
        <v>596</v>
      </c>
      <c r="G371" s="178" t="s">
        <v>276</v>
      </c>
      <c r="H371" s="179">
        <v>1.544</v>
      </c>
      <c r="I371" s="180">
        <v>3100</v>
      </c>
      <c r="J371" s="180">
        <f>ROUND(I371*H371,2)</f>
        <v>4786.3999999999996</v>
      </c>
      <c r="K371" s="181"/>
      <c r="L371" s="32"/>
      <c r="M371" s="182" t="s">
        <v>1</v>
      </c>
      <c r="N371" s="183" t="s">
        <v>38</v>
      </c>
      <c r="O371" s="184">
        <v>2.177</v>
      </c>
      <c r="P371" s="184">
        <f>O371*H371</f>
        <v>3.3612880000000001</v>
      </c>
      <c r="Q371" s="184">
        <v>0</v>
      </c>
      <c r="R371" s="184">
        <f>Q371*H371</f>
        <v>0</v>
      </c>
      <c r="S371" s="184">
        <v>1.9199999999999999</v>
      </c>
      <c r="T371" s="185">
        <f>S371*H371</f>
        <v>2.96448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6" t="s">
        <v>195</v>
      </c>
      <c r="AT371" s="186" t="s">
        <v>191</v>
      </c>
      <c r="AU371" s="186" t="s">
        <v>81</v>
      </c>
      <c r="AY371" s="18" t="s">
        <v>189</v>
      </c>
      <c r="BE371" s="187">
        <f>IF(N371="základní",J371,0)</f>
        <v>4786.3999999999996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8" t="s">
        <v>79</v>
      </c>
      <c r="BK371" s="187">
        <f>ROUND(I371*H371,2)</f>
        <v>4786.3999999999996</v>
      </c>
      <c r="BL371" s="18" t="s">
        <v>195</v>
      </c>
      <c r="BM371" s="186" t="s">
        <v>597</v>
      </c>
    </row>
    <row r="372" s="13" customFormat="1">
      <c r="A372" s="13"/>
      <c r="B372" s="188"/>
      <c r="C372" s="13"/>
      <c r="D372" s="189" t="s">
        <v>197</v>
      </c>
      <c r="E372" s="190" t="s">
        <v>1</v>
      </c>
      <c r="F372" s="191" t="s">
        <v>598</v>
      </c>
      <c r="G372" s="13"/>
      <c r="H372" s="192">
        <v>1.544</v>
      </c>
      <c r="I372" s="13"/>
      <c r="J372" s="13"/>
      <c r="K372" s="13"/>
      <c r="L372" s="188"/>
      <c r="M372" s="193"/>
      <c r="N372" s="194"/>
      <c r="O372" s="194"/>
      <c r="P372" s="194"/>
      <c r="Q372" s="194"/>
      <c r="R372" s="194"/>
      <c r="S372" s="194"/>
      <c r="T372" s="19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0" t="s">
        <v>197</v>
      </c>
      <c r="AU372" s="190" t="s">
        <v>81</v>
      </c>
      <c r="AV372" s="13" t="s">
        <v>81</v>
      </c>
      <c r="AW372" s="13" t="s">
        <v>29</v>
      </c>
      <c r="AX372" s="13" t="s">
        <v>79</v>
      </c>
      <c r="AY372" s="190" t="s">
        <v>189</v>
      </c>
    </row>
    <row r="373" s="2" customFormat="1" ht="24.15" customHeight="1">
      <c r="A373" s="31"/>
      <c r="B373" s="174"/>
      <c r="C373" s="175" t="s">
        <v>599</v>
      </c>
      <c r="D373" s="175" t="s">
        <v>191</v>
      </c>
      <c r="E373" s="176" t="s">
        <v>600</v>
      </c>
      <c r="F373" s="177" t="s">
        <v>601</v>
      </c>
      <c r="G373" s="178" t="s">
        <v>194</v>
      </c>
      <c r="H373" s="179">
        <v>2</v>
      </c>
      <c r="I373" s="180">
        <v>1140</v>
      </c>
      <c r="J373" s="180">
        <f>ROUND(I373*H373,2)</f>
        <v>2280</v>
      </c>
      <c r="K373" s="181"/>
      <c r="L373" s="32"/>
      <c r="M373" s="182" t="s">
        <v>1</v>
      </c>
      <c r="N373" s="183" t="s">
        <v>38</v>
      </c>
      <c r="O373" s="184">
        <v>1.5620000000000001</v>
      </c>
      <c r="P373" s="184">
        <f>O373*H373</f>
        <v>3.1240000000000001</v>
      </c>
      <c r="Q373" s="184">
        <v>0.010189999999999999</v>
      </c>
      <c r="R373" s="184">
        <f>Q373*H373</f>
        <v>0.020379999999999999</v>
      </c>
      <c r="S373" s="184">
        <v>0</v>
      </c>
      <c r="T373" s="185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86" t="s">
        <v>195</v>
      </c>
      <c r="AT373" s="186" t="s">
        <v>191</v>
      </c>
      <c r="AU373" s="186" t="s">
        <v>81</v>
      </c>
      <c r="AY373" s="18" t="s">
        <v>189</v>
      </c>
      <c r="BE373" s="187">
        <f>IF(N373="základní",J373,0)</f>
        <v>2280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8" t="s">
        <v>79</v>
      </c>
      <c r="BK373" s="187">
        <f>ROUND(I373*H373,2)</f>
        <v>2280</v>
      </c>
      <c r="BL373" s="18" t="s">
        <v>195</v>
      </c>
      <c r="BM373" s="186" t="s">
        <v>602</v>
      </c>
    </row>
    <row r="374" s="13" customFormat="1">
      <c r="A374" s="13"/>
      <c r="B374" s="188"/>
      <c r="C374" s="13"/>
      <c r="D374" s="189" t="s">
        <v>197</v>
      </c>
      <c r="E374" s="190" t="s">
        <v>1</v>
      </c>
      <c r="F374" s="191" t="s">
        <v>603</v>
      </c>
      <c r="G374" s="13"/>
      <c r="H374" s="192">
        <v>2</v>
      </c>
      <c r="I374" s="13"/>
      <c r="J374" s="13"/>
      <c r="K374" s="13"/>
      <c r="L374" s="188"/>
      <c r="M374" s="193"/>
      <c r="N374" s="194"/>
      <c r="O374" s="194"/>
      <c r="P374" s="194"/>
      <c r="Q374" s="194"/>
      <c r="R374" s="194"/>
      <c r="S374" s="194"/>
      <c r="T374" s="19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0" t="s">
        <v>197</v>
      </c>
      <c r="AU374" s="190" t="s">
        <v>81</v>
      </c>
      <c r="AV374" s="13" t="s">
        <v>81</v>
      </c>
      <c r="AW374" s="13" t="s">
        <v>29</v>
      </c>
      <c r="AX374" s="13" t="s">
        <v>79</v>
      </c>
      <c r="AY374" s="190" t="s">
        <v>189</v>
      </c>
    </row>
    <row r="375" s="2" customFormat="1" ht="21.75" customHeight="1">
      <c r="A375" s="31"/>
      <c r="B375" s="174"/>
      <c r="C375" s="203" t="s">
        <v>604</v>
      </c>
      <c r="D375" s="203" t="s">
        <v>317</v>
      </c>
      <c r="E375" s="204" t="s">
        <v>605</v>
      </c>
      <c r="F375" s="205" t="s">
        <v>606</v>
      </c>
      <c r="G375" s="206" t="s">
        <v>194</v>
      </c>
      <c r="H375" s="207">
        <v>1</v>
      </c>
      <c r="I375" s="208">
        <v>1780</v>
      </c>
      <c r="J375" s="208">
        <f>ROUND(I375*H375,2)</f>
        <v>1780</v>
      </c>
      <c r="K375" s="209"/>
      <c r="L375" s="210"/>
      <c r="M375" s="211" t="s">
        <v>1</v>
      </c>
      <c r="N375" s="212" t="s">
        <v>38</v>
      </c>
      <c r="O375" s="184">
        <v>0</v>
      </c>
      <c r="P375" s="184">
        <f>O375*H375</f>
        <v>0</v>
      </c>
      <c r="Q375" s="184">
        <v>0.254</v>
      </c>
      <c r="R375" s="184">
        <f>Q375*H375</f>
        <v>0.254</v>
      </c>
      <c r="S375" s="184">
        <v>0</v>
      </c>
      <c r="T375" s="185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86" t="s">
        <v>232</v>
      </c>
      <c r="AT375" s="186" t="s">
        <v>317</v>
      </c>
      <c r="AU375" s="186" t="s">
        <v>81</v>
      </c>
      <c r="AY375" s="18" t="s">
        <v>189</v>
      </c>
      <c r="BE375" s="187">
        <f>IF(N375="základní",J375,0)</f>
        <v>1780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8" t="s">
        <v>79</v>
      </c>
      <c r="BK375" s="187">
        <f>ROUND(I375*H375,2)</f>
        <v>1780</v>
      </c>
      <c r="BL375" s="18" t="s">
        <v>195</v>
      </c>
      <c r="BM375" s="186" t="s">
        <v>607</v>
      </c>
    </row>
    <row r="376" s="2" customFormat="1" ht="21.75" customHeight="1">
      <c r="A376" s="31"/>
      <c r="B376" s="174"/>
      <c r="C376" s="203" t="s">
        <v>608</v>
      </c>
      <c r="D376" s="203" t="s">
        <v>317</v>
      </c>
      <c r="E376" s="204" t="s">
        <v>609</v>
      </c>
      <c r="F376" s="205" t="s">
        <v>610</v>
      </c>
      <c r="G376" s="206" t="s">
        <v>194</v>
      </c>
      <c r="H376" s="207">
        <v>1</v>
      </c>
      <c r="I376" s="208">
        <v>2850</v>
      </c>
      <c r="J376" s="208">
        <f>ROUND(I376*H376,2)</f>
        <v>2850</v>
      </c>
      <c r="K376" s="209"/>
      <c r="L376" s="210"/>
      <c r="M376" s="211" t="s">
        <v>1</v>
      </c>
      <c r="N376" s="212" t="s">
        <v>38</v>
      </c>
      <c r="O376" s="184">
        <v>0</v>
      </c>
      <c r="P376" s="184">
        <f>O376*H376</f>
        <v>0</v>
      </c>
      <c r="Q376" s="184">
        <v>0.50600000000000001</v>
      </c>
      <c r="R376" s="184">
        <f>Q376*H376</f>
        <v>0.50600000000000001</v>
      </c>
      <c r="S376" s="184">
        <v>0</v>
      </c>
      <c r="T376" s="185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86" t="s">
        <v>232</v>
      </c>
      <c r="AT376" s="186" t="s">
        <v>317</v>
      </c>
      <c r="AU376" s="186" t="s">
        <v>81</v>
      </c>
      <c r="AY376" s="18" t="s">
        <v>189</v>
      </c>
      <c r="BE376" s="187">
        <f>IF(N376="základní",J376,0)</f>
        <v>2850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8" t="s">
        <v>79</v>
      </c>
      <c r="BK376" s="187">
        <f>ROUND(I376*H376,2)</f>
        <v>2850</v>
      </c>
      <c r="BL376" s="18" t="s">
        <v>195</v>
      </c>
      <c r="BM376" s="186" t="s">
        <v>611</v>
      </c>
    </row>
    <row r="377" s="2" customFormat="1" ht="24.15" customHeight="1">
      <c r="A377" s="31"/>
      <c r="B377" s="174"/>
      <c r="C377" s="175" t="s">
        <v>612</v>
      </c>
      <c r="D377" s="175" t="s">
        <v>191</v>
      </c>
      <c r="E377" s="176" t="s">
        <v>613</v>
      </c>
      <c r="F377" s="177" t="s">
        <v>614</v>
      </c>
      <c r="G377" s="178" t="s">
        <v>194</v>
      </c>
      <c r="H377" s="179">
        <v>1</v>
      </c>
      <c r="I377" s="180">
        <v>1170</v>
      </c>
      <c r="J377" s="180">
        <f>ROUND(I377*H377,2)</f>
        <v>1170</v>
      </c>
      <c r="K377" s="181"/>
      <c r="L377" s="32"/>
      <c r="M377" s="182" t="s">
        <v>1</v>
      </c>
      <c r="N377" s="183" t="s">
        <v>38</v>
      </c>
      <c r="O377" s="184">
        <v>1.6639999999999999</v>
      </c>
      <c r="P377" s="184">
        <f>O377*H377</f>
        <v>1.6639999999999999</v>
      </c>
      <c r="Q377" s="184">
        <v>0.01248</v>
      </c>
      <c r="R377" s="184">
        <f>Q377*H377</f>
        <v>0.01248</v>
      </c>
      <c r="S377" s="184">
        <v>0</v>
      </c>
      <c r="T377" s="185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86" t="s">
        <v>195</v>
      </c>
      <c r="AT377" s="186" t="s">
        <v>191</v>
      </c>
      <c r="AU377" s="186" t="s">
        <v>81</v>
      </c>
      <c r="AY377" s="18" t="s">
        <v>189</v>
      </c>
      <c r="BE377" s="187">
        <f>IF(N377="základní",J377,0)</f>
        <v>1170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18" t="s">
        <v>79</v>
      </c>
      <c r="BK377" s="187">
        <f>ROUND(I377*H377,2)</f>
        <v>1170</v>
      </c>
      <c r="BL377" s="18" t="s">
        <v>195</v>
      </c>
      <c r="BM377" s="186" t="s">
        <v>615</v>
      </c>
    </row>
    <row r="378" s="13" customFormat="1">
      <c r="A378" s="13"/>
      <c r="B378" s="188"/>
      <c r="C378" s="13"/>
      <c r="D378" s="189" t="s">
        <v>197</v>
      </c>
      <c r="E378" s="190" t="s">
        <v>1</v>
      </c>
      <c r="F378" s="191" t="s">
        <v>431</v>
      </c>
      <c r="G378" s="13"/>
      <c r="H378" s="192">
        <v>1</v>
      </c>
      <c r="I378" s="13"/>
      <c r="J378" s="13"/>
      <c r="K378" s="13"/>
      <c r="L378" s="188"/>
      <c r="M378" s="193"/>
      <c r="N378" s="194"/>
      <c r="O378" s="194"/>
      <c r="P378" s="194"/>
      <c r="Q378" s="194"/>
      <c r="R378" s="194"/>
      <c r="S378" s="194"/>
      <c r="T378" s="19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0" t="s">
        <v>197</v>
      </c>
      <c r="AU378" s="190" t="s">
        <v>81</v>
      </c>
      <c r="AV378" s="13" t="s">
        <v>81</v>
      </c>
      <c r="AW378" s="13" t="s">
        <v>29</v>
      </c>
      <c r="AX378" s="13" t="s">
        <v>79</v>
      </c>
      <c r="AY378" s="190" t="s">
        <v>189</v>
      </c>
    </row>
    <row r="379" s="2" customFormat="1" ht="24.15" customHeight="1">
      <c r="A379" s="31"/>
      <c r="B379" s="174"/>
      <c r="C379" s="203" t="s">
        <v>616</v>
      </c>
      <c r="D379" s="203" t="s">
        <v>317</v>
      </c>
      <c r="E379" s="204" t="s">
        <v>617</v>
      </c>
      <c r="F379" s="205" t="s">
        <v>618</v>
      </c>
      <c r="G379" s="206" t="s">
        <v>194</v>
      </c>
      <c r="H379" s="207">
        <v>1</v>
      </c>
      <c r="I379" s="208">
        <v>3010</v>
      </c>
      <c r="J379" s="208">
        <f>ROUND(I379*H379,2)</f>
        <v>3010</v>
      </c>
      <c r="K379" s="209"/>
      <c r="L379" s="210"/>
      <c r="M379" s="211" t="s">
        <v>1</v>
      </c>
      <c r="N379" s="212" t="s">
        <v>38</v>
      </c>
      <c r="O379" s="184">
        <v>0</v>
      </c>
      <c r="P379" s="184">
        <f>O379*H379</f>
        <v>0</v>
      </c>
      <c r="Q379" s="184">
        <v>0.54800000000000004</v>
      </c>
      <c r="R379" s="184">
        <f>Q379*H379</f>
        <v>0.54800000000000004</v>
      </c>
      <c r="S379" s="184">
        <v>0</v>
      </c>
      <c r="T379" s="185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86" t="s">
        <v>232</v>
      </c>
      <c r="AT379" s="186" t="s">
        <v>317</v>
      </c>
      <c r="AU379" s="186" t="s">
        <v>81</v>
      </c>
      <c r="AY379" s="18" t="s">
        <v>189</v>
      </c>
      <c r="BE379" s="187">
        <f>IF(N379="základní",J379,0)</f>
        <v>3010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8" t="s">
        <v>79</v>
      </c>
      <c r="BK379" s="187">
        <f>ROUND(I379*H379,2)</f>
        <v>3010</v>
      </c>
      <c r="BL379" s="18" t="s">
        <v>195</v>
      </c>
      <c r="BM379" s="186" t="s">
        <v>619</v>
      </c>
    </row>
    <row r="380" s="2" customFormat="1" ht="24.15" customHeight="1">
      <c r="A380" s="31"/>
      <c r="B380" s="174"/>
      <c r="C380" s="175" t="s">
        <v>620</v>
      </c>
      <c r="D380" s="175" t="s">
        <v>191</v>
      </c>
      <c r="E380" s="176" t="s">
        <v>621</v>
      </c>
      <c r="F380" s="177" t="s">
        <v>622</v>
      </c>
      <c r="G380" s="178" t="s">
        <v>194</v>
      </c>
      <c r="H380" s="179">
        <v>4</v>
      </c>
      <c r="I380" s="180">
        <v>572</v>
      </c>
      <c r="J380" s="180">
        <f>ROUND(I380*H380,2)</f>
        <v>2288</v>
      </c>
      <c r="K380" s="181"/>
      <c r="L380" s="32"/>
      <c r="M380" s="182" t="s">
        <v>1</v>
      </c>
      <c r="N380" s="183" t="s">
        <v>38</v>
      </c>
      <c r="O380" s="184">
        <v>0.80000000000000004</v>
      </c>
      <c r="P380" s="184">
        <f>O380*H380</f>
        <v>3.2000000000000002</v>
      </c>
      <c r="Q380" s="184">
        <v>0</v>
      </c>
      <c r="R380" s="184">
        <f>Q380*H380</f>
        <v>0</v>
      </c>
      <c r="S380" s="184">
        <v>0.14999999999999999</v>
      </c>
      <c r="T380" s="185">
        <f>S380*H380</f>
        <v>0.59999999999999998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86" t="s">
        <v>195</v>
      </c>
      <c r="AT380" s="186" t="s">
        <v>191</v>
      </c>
      <c r="AU380" s="186" t="s">
        <v>81</v>
      </c>
      <c r="AY380" s="18" t="s">
        <v>189</v>
      </c>
      <c r="BE380" s="187">
        <f>IF(N380="základní",J380,0)</f>
        <v>2288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8" t="s">
        <v>79</v>
      </c>
      <c r="BK380" s="187">
        <f>ROUND(I380*H380,2)</f>
        <v>2288</v>
      </c>
      <c r="BL380" s="18" t="s">
        <v>195</v>
      </c>
      <c r="BM380" s="186" t="s">
        <v>623</v>
      </c>
    </row>
    <row r="381" s="13" customFormat="1">
      <c r="A381" s="13"/>
      <c r="B381" s="188"/>
      <c r="C381" s="13"/>
      <c r="D381" s="189" t="s">
        <v>197</v>
      </c>
      <c r="E381" s="190" t="s">
        <v>1</v>
      </c>
      <c r="F381" s="191" t="s">
        <v>624</v>
      </c>
      <c r="G381" s="13"/>
      <c r="H381" s="192">
        <v>4</v>
      </c>
      <c r="I381" s="13"/>
      <c r="J381" s="13"/>
      <c r="K381" s="13"/>
      <c r="L381" s="188"/>
      <c r="M381" s="193"/>
      <c r="N381" s="194"/>
      <c r="O381" s="194"/>
      <c r="P381" s="194"/>
      <c r="Q381" s="194"/>
      <c r="R381" s="194"/>
      <c r="S381" s="194"/>
      <c r="T381" s="19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0" t="s">
        <v>197</v>
      </c>
      <c r="AU381" s="190" t="s">
        <v>81</v>
      </c>
      <c r="AV381" s="13" t="s">
        <v>81</v>
      </c>
      <c r="AW381" s="13" t="s">
        <v>29</v>
      </c>
      <c r="AX381" s="13" t="s">
        <v>79</v>
      </c>
      <c r="AY381" s="190" t="s">
        <v>189</v>
      </c>
    </row>
    <row r="382" s="2" customFormat="1" ht="33" customHeight="1">
      <c r="A382" s="31"/>
      <c r="B382" s="174"/>
      <c r="C382" s="175" t="s">
        <v>625</v>
      </c>
      <c r="D382" s="175" t="s">
        <v>191</v>
      </c>
      <c r="E382" s="176" t="s">
        <v>626</v>
      </c>
      <c r="F382" s="177" t="s">
        <v>627</v>
      </c>
      <c r="G382" s="178" t="s">
        <v>194</v>
      </c>
      <c r="H382" s="179">
        <v>3</v>
      </c>
      <c r="I382" s="180">
        <v>572</v>
      </c>
      <c r="J382" s="180">
        <f>ROUND(I382*H382,2)</f>
        <v>1716</v>
      </c>
      <c r="K382" s="181"/>
      <c r="L382" s="32"/>
      <c r="M382" s="182" t="s">
        <v>1</v>
      </c>
      <c r="N382" s="183" t="s">
        <v>38</v>
      </c>
      <c r="O382" s="184">
        <v>0.80000000000000004</v>
      </c>
      <c r="P382" s="184">
        <f>O382*H382</f>
        <v>2.4000000000000004</v>
      </c>
      <c r="Q382" s="184">
        <v>0</v>
      </c>
      <c r="R382" s="184">
        <f>Q382*H382</f>
        <v>0</v>
      </c>
      <c r="S382" s="184">
        <v>0</v>
      </c>
      <c r="T382" s="185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86" t="s">
        <v>195</v>
      </c>
      <c r="AT382" s="186" t="s">
        <v>191</v>
      </c>
      <c r="AU382" s="186" t="s">
        <v>81</v>
      </c>
      <c r="AY382" s="18" t="s">
        <v>189</v>
      </c>
      <c r="BE382" s="187">
        <f>IF(N382="základní",J382,0)</f>
        <v>1716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8" t="s">
        <v>79</v>
      </c>
      <c r="BK382" s="187">
        <f>ROUND(I382*H382,2)</f>
        <v>1716</v>
      </c>
      <c r="BL382" s="18" t="s">
        <v>195</v>
      </c>
      <c r="BM382" s="186" t="s">
        <v>628</v>
      </c>
    </row>
    <row r="383" s="13" customFormat="1">
      <c r="A383" s="13"/>
      <c r="B383" s="188"/>
      <c r="C383" s="13"/>
      <c r="D383" s="189" t="s">
        <v>197</v>
      </c>
      <c r="E383" s="190" t="s">
        <v>1</v>
      </c>
      <c r="F383" s="191" t="s">
        <v>629</v>
      </c>
      <c r="G383" s="13"/>
      <c r="H383" s="192">
        <v>2</v>
      </c>
      <c r="I383" s="13"/>
      <c r="J383" s="13"/>
      <c r="K383" s="13"/>
      <c r="L383" s="188"/>
      <c r="M383" s="193"/>
      <c r="N383" s="194"/>
      <c r="O383" s="194"/>
      <c r="P383" s="194"/>
      <c r="Q383" s="194"/>
      <c r="R383" s="194"/>
      <c r="S383" s="194"/>
      <c r="T383" s="19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0" t="s">
        <v>197</v>
      </c>
      <c r="AU383" s="190" t="s">
        <v>81</v>
      </c>
      <c r="AV383" s="13" t="s">
        <v>81</v>
      </c>
      <c r="AW383" s="13" t="s">
        <v>29</v>
      </c>
      <c r="AX383" s="13" t="s">
        <v>73</v>
      </c>
      <c r="AY383" s="190" t="s">
        <v>189</v>
      </c>
    </row>
    <row r="384" s="13" customFormat="1">
      <c r="A384" s="13"/>
      <c r="B384" s="188"/>
      <c r="C384" s="13"/>
      <c r="D384" s="189" t="s">
        <v>197</v>
      </c>
      <c r="E384" s="190" t="s">
        <v>1</v>
      </c>
      <c r="F384" s="191" t="s">
        <v>440</v>
      </c>
      <c r="G384" s="13"/>
      <c r="H384" s="192">
        <v>1</v>
      </c>
      <c r="I384" s="13"/>
      <c r="J384" s="13"/>
      <c r="K384" s="13"/>
      <c r="L384" s="188"/>
      <c r="M384" s="193"/>
      <c r="N384" s="194"/>
      <c r="O384" s="194"/>
      <c r="P384" s="194"/>
      <c r="Q384" s="194"/>
      <c r="R384" s="194"/>
      <c r="S384" s="194"/>
      <c r="T384" s="19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0" t="s">
        <v>197</v>
      </c>
      <c r="AU384" s="190" t="s">
        <v>81</v>
      </c>
      <c r="AV384" s="13" t="s">
        <v>81</v>
      </c>
      <c r="AW384" s="13" t="s">
        <v>29</v>
      </c>
      <c r="AX384" s="13" t="s">
        <v>73</v>
      </c>
      <c r="AY384" s="190" t="s">
        <v>189</v>
      </c>
    </row>
    <row r="385" s="14" customFormat="1">
      <c r="A385" s="14"/>
      <c r="B385" s="196"/>
      <c r="C385" s="14"/>
      <c r="D385" s="189" t="s">
        <v>197</v>
      </c>
      <c r="E385" s="197" t="s">
        <v>1</v>
      </c>
      <c r="F385" s="198" t="s">
        <v>226</v>
      </c>
      <c r="G385" s="14"/>
      <c r="H385" s="199">
        <v>3</v>
      </c>
      <c r="I385" s="14"/>
      <c r="J385" s="14"/>
      <c r="K385" s="14"/>
      <c r="L385" s="196"/>
      <c r="M385" s="200"/>
      <c r="N385" s="201"/>
      <c r="O385" s="201"/>
      <c r="P385" s="201"/>
      <c r="Q385" s="201"/>
      <c r="R385" s="201"/>
      <c r="S385" s="201"/>
      <c r="T385" s="20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7" t="s">
        <v>197</v>
      </c>
      <c r="AU385" s="197" t="s">
        <v>81</v>
      </c>
      <c r="AV385" s="14" t="s">
        <v>195</v>
      </c>
      <c r="AW385" s="14" t="s">
        <v>29</v>
      </c>
      <c r="AX385" s="14" t="s">
        <v>79</v>
      </c>
      <c r="AY385" s="197" t="s">
        <v>189</v>
      </c>
    </row>
    <row r="386" s="2" customFormat="1" ht="24.15" customHeight="1">
      <c r="A386" s="31"/>
      <c r="B386" s="174"/>
      <c r="C386" s="175" t="s">
        <v>630</v>
      </c>
      <c r="D386" s="175" t="s">
        <v>191</v>
      </c>
      <c r="E386" s="176" t="s">
        <v>631</v>
      </c>
      <c r="F386" s="177" t="s">
        <v>632</v>
      </c>
      <c r="G386" s="178" t="s">
        <v>194</v>
      </c>
      <c r="H386" s="179">
        <v>7</v>
      </c>
      <c r="I386" s="180">
        <v>1270</v>
      </c>
      <c r="J386" s="180">
        <f>ROUND(I386*H386,2)</f>
        <v>8890</v>
      </c>
      <c r="K386" s="181"/>
      <c r="L386" s="32"/>
      <c r="M386" s="182" t="s">
        <v>1</v>
      </c>
      <c r="N386" s="183" t="s">
        <v>38</v>
      </c>
      <c r="O386" s="184">
        <v>1.694</v>
      </c>
      <c r="P386" s="184">
        <f>O386*H386</f>
        <v>11.858000000000001</v>
      </c>
      <c r="Q386" s="184">
        <v>0.21734000000000001</v>
      </c>
      <c r="R386" s="184">
        <f>Q386*H386</f>
        <v>1.52138</v>
      </c>
      <c r="S386" s="184">
        <v>0</v>
      </c>
      <c r="T386" s="185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86" t="s">
        <v>195</v>
      </c>
      <c r="AT386" s="186" t="s">
        <v>191</v>
      </c>
      <c r="AU386" s="186" t="s">
        <v>81</v>
      </c>
      <c r="AY386" s="18" t="s">
        <v>189</v>
      </c>
      <c r="BE386" s="187">
        <f>IF(N386="základní",J386,0)</f>
        <v>8890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8" t="s">
        <v>79</v>
      </c>
      <c r="BK386" s="187">
        <f>ROUND(I386*H386,2)</f>
        <v>8890</v>
      </c>
      <c r="BL386" s="18" t="s">
        <v>195</v>
      </c>
      <c r="BM386" s="186" t="s">
        <v>633</v>
      </c>
    </row>
    <row r="387" s="13" customFormat="1">
      <c r="A387" s="13"/>
      <c r="B387" s="188"/>
      <c r="C387" s="13"/>
      <c r="D387" s="189" t="s">
        <v>197</v>
      </c>
      <c r="E387" s="190" t="s">
        <v>1</v>
      </c>
      <c r="F387" s="191" t="s">
        <v>629</v>
      </c>
      <c r="G387" s="13"/>
      <c r="H387" s="192">
        <v>2</v>
      </c>
      <c r="I387" s="13"/>
      <c r="J387" s="13"/>
      <c r="K387" s="13"/>
      <c r="L387" s="188"/>
      <c r="M387" s="193"/>
      <c r="N387" s="194"/>
      <c r="O387" s="194"/>
      <c r="P387" s="194"/>
      <c r="Q387" s="194"/>
      <c r="R387" s="194"/>
      <c r="S387" s="194"/>
      <c r="T387" s="19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0" t="s">
        <v>197</v>
      </c>
      <c r="AU387" s="190" t="s">
        <v>81</v>
      </c>
      <c r="AV387" s="13" t="s">
        <v>81</v>
      </c>
      <c r="AW387" s="13" t="s">
        <v>29</v>
      </c>
      <c r="AX387" s="13" t="s">
        <v>73</v>
      </c>
      <c r="AY387" s="190" t="s">
        <v>189</v>
      </c>
    </row>
    <row r="388" s="13" customFormat="1">
      <c r="A388" s="13"/>
      <c r="B388" s="188"/>
      <c r="C388" s="13"/>
      <c r="D388" s="189" t="s">
        <v>197</v>
      </c>
      <c r="E388" s="190" t="s">
        <v>1</v>
      </c>
      <c r="F388" s="191" t="s">
        <v>634</v>
      </c>
      <c r="G388" s="13"/>
      <c r="H388" s="192">
        <v>3</v>
      </c>
      <c r="I388" s="13"/>
      <c r="J388" s="13"/>
      <c r="K388" s="13"/>
      <c r="L388" s="188"/>
      <c r="M388" s="193"/>
      <c r="N388" s="194"/>
      <c r="O388" s="194"/>
      <c r="P388" s="194"/>
      <c r="Q388" s="194"/>
      <c r="R388" s="194"/>
      <c r="S388" s="194"/>
      <c r="T388" s="19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0" t="s">
        <v>197</v>
      </c>
      <c r="AU388" s="190" t="s">
        <v>81</v>
      </c>
      <c r="AV388" s="13" t="s">
        <v>81</v>
      </c>
      <c r="AW388" s="13" t="s">
        <v>29</v>
      </c>
      <c r="AX388" s="13" t="s">
        <v>73</v>
      </c>
      <c r="AY388" s="190" t="s">
        <v>189</v>
      </c>
    </row>
    <row r="389" s="13" customFormat="1">
      <c r="A389" s="13"/>
      <c r="B389" s="188"/>
      <c r="C389" s="13"/>
      <c r="D389" s="189" t="s">
        <v>197</v>
      </c>
      <c r="E389" s="190" t="s">
        <v>1</v>
      </c>
      <c r="F389" s="191" t="s">
        <v>440</v>
      </c>
      <c r="G389" s="13"/>
      <c r="H389" s="192">
        <v>1</v>
      </c>
      <c r="I389" s="13"/>
      <c r="J389" s="13"/>
      <c r="K389" s="13"/>
      <c r="L389" s="188"/>
      <c r="M389" s="193"/>
      <c r="N389" s="194"/>
      <c r="O389" s="194"/>
      <c r="P389" s="194"/>
      <c r="Q389" s="194"/>
      <c r="R389" s="194"/>
      <c r="S389" s="194"/>
      <c r="T389" s="19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0" t="s">
        <v>197</v>
      </c>
      <c r="AU389" s="190" t="s">
        <v>81</v>
      </c>
      <c r="AV389" s="13" t="s">
        <v>81</v>
      </c>
      <c r="AW389" s="13" t="s">
        <v>29</v>
      </c>
      <c r="AX389" s="13" t="s">
        <v>73</v>
      </c>
      <c r="AY389" s="190" t="s">
        <v>189</v>
      </c>
    </row>
    <row r="390" s="13" customFormat="1">
      <c r="A390" s="13"/>
      <c r="B390" s="188"/>
      <c r="C390" s="13"/>
      <c r="D390" s="189" t="s">
        <v>197</v>
      </c>
      <c r="E390" s="190" t="s">
        <v>1</v>
      </c>
      <c r="F390" s="191" t="s">
        <v>431</v>
      </c>
      <c r="G390" s="13"/>
      <c r="H390" s="192">
        <v>1</v>
      </c>
      <c r="I390" s="13"/>
      <c r="J390" s="13"/>
      <c r="K390" s="13"/>
      <c r="L390" s="188"/>
      <c r="M390" s="193"/>
      <c r="N390" s="194"/>
      <c r="O390" s="194"/>
      <c r="P390" s="194"/>
      <c r="Q390" s="194"/>
      <c r="R390" s="194"/>
      <c r="S390" s="194"/>
      <c r="T390" s="19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0" t="s">
        <v>197</v>
      </c>
      <c r="AU390" s="190" t="s">
        <v>81</v>
      </c>
      <c r="AV390" s="13" t="s">
        <v>81</v>
      </c>
      <c r="AW390" s="13" t="s">
        <v>29</v>
      </c>
      <c r="AX390" s="13" t="s">
        <v>73</v>
      </c>
      <c r="AY390" s="190" t="s">
        <v>189</v>
      </c>
    </row>
    <row r="391" s="14" customFormat="1">
      <c r="A391" s="14"/>
      <c r="B391" s="196"/>
      <c r="C391" s="14"/>
      <c r="D391" s="189" t="s">
        <v>197</v>
      </c>
      <c r="E391" s="197" t="s">
        <v>1</v>
      </c>
      <c r="F391" s="198" t="s">
        <v>226</v>
      </c>
      <c r="G391" s="14"/>
      <c r="H391" s="199">
        <v>7</v>
      </c>
      <c r="I391" s="14"/>
      <c r="J391" s="14"/>
      <c r="K391" s="14"/>
      <c r="L391" s="196"/>
      <c r="M391" s="200"/>
      <c r="N391" s="201"/>
      <c r="O391" s="201"/>
      <c r="P391" s="201"/>
      <c r="Q391" s="201"/>
      <c r="R391" s="201"/>
      <c r="S391" s="201"/>
      <c r="T391" s="20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7" t="s">
        <v>197</v>
      </c>
      <c r="AU391" s="197" t="s">
        <v>81</v>
      </c>
      <c r="AV391" s="14" t="s">
        <v>195</v>
      </c>
      <c r="AW391" s="14" t="s">
        <v>29</v>
      </c>
      <c r="AX391" s="14" t="s">
        <v>79</v>
      </c>
      <c r="AY391" s="197" t="s">
        <v>189</v>
      </c>
    </row>
    <row r="392" s="2" customFormat="1" ht="24.15" customHeight="1">
      <c r="A392" s="31"/>
      <c r="B392" s="174"/>
      <c r="C392" s="203" t="s">
        <v>635</v>
      </c>
      <c r="D392" s="203" t="s">
        <v>317</v>
      </c>
      <c r="E392" s="204" t="s">
        <v>636</v>
      </c>
      <c r="F392" s="205" t="s">
        <v>637</v>
      </c>
      <c r="G392" s="206" t="s">
        <v>194</v>
      </c>
      <c r="H392" s="207">
        <v>3</v>
      </c>
      <c r="I392" s="208">
        <v>3520</v>
      </c>
      <c r="J392" s="208">
        <f>ROUND(I392*H392,2)</f>
        <v>10560</v>
      </c>
      <c r="K392" s="209"/>
      <c r="L392" s="210"/>
      <c r="M392" s="211" t="s">
        <v>1</v>
      </c>
      <c r="N392" s="212" t="s">
        <v>38</v>
      </c>
      <c r="O392" s="184">
        <v>0</v>
      </c>
      <c r="P392" s="184">
        <f>O392*H392</f>
        <v>0</v>
      </c>
      <c r="Q392" s="184">
        <v>0.056300000000000003</v>
      </c>
      <c r="R392" s="184">
        <f>Q392*H392</f>
        <v>0.1689</v>
      </c>
      <c r="S392" s="184">
        <v>0</v>
      </c>
      <c r="T392" s="185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86" t="s">
        <v>232</v>
      </c>
      <c r="AT392" s="186" t="s">
        <v>317</v>
      </c>
      <c r="AU392" s="186" t="s">
        <v>81</v>
      </c>
      <c r="AY392" s="18" t="s">
        <v>189</v>
      </c>
      <c r="BE392" s="187">
        <f>IF(N392="základní",J392,0)</f>
        <v>10560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8" t="s">
        <v>79</v>
      </c>
      <c r="BK392" s="187">
        <f>ROUND(I392*H392,2)</f>
        <v>10560</v>
      </c>
      <c r="BL392" s="18" t="s">
        <v>195</v>
      </c>
      <c r="BM392" s="186" t="s">
        <v>638</v>
      </c>
    </row>
    <row r="393" s="13" customFormat="1">
      <c r="A393" s="13"/>
      <c r="B393" s="188"/>
      <c r="C393" s="13"/>
      <c r="D393" s="189" t="s">
        <v>197</v>
      </c>
      <c r="E393" s="190" t="s">
        <v>1</v>
      </c>
      <c r="F393" s="191" t="s">
        <v>634</v>
      </c>
      <c r="G393" s="13"/>
      <c r="H393" s="192">
        <v>3</v>
      </c>
      <c r="I393" s="13"/>
      <c r="J393" s="13"/>
      <c r="K393" s="13"/>
      <c r="L393" s="188"/>
      <c r="M393" s="193"/>
      <c r="N393" s="194"/>
      <c r="O393" s="194"/>
      <c r="P393" s="194"/>
      <c r="Q393" s="194"/>
      <c r="R393" s="194"/>
      <c r="S393" s="194"/>
      <c r="T393" s="19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0" t="s">
        <v>197</v>
      </c>
      <c r="AU393" s="190" t="s">
        <v>81</v>
      </c>
      <c r="AV393" s="13" t="s">
        <v>81</v>
      </c>
      <c r="AW393" s="13" t="s">
        <v>29</v>
      </c>
      <c r="AX393" s="13" t="s">
        <v>79</v>
      </c>
      <c r="AY393" s="190" t="s">
        <v>189</v>
      </c>
    </row>
    <row r="394" s="2" customFormat="1" ht="24.15" customHeight="1">
      <c r="A394" s="31"/>
      <c r="B394" s="174"/>
      <c r="C394" s="175" t="s">
        <v>639</v>
      </c>
      <c r="D394" s="175" t="s">
        <v>191</v>
      </c>
      <c r="E394" s="176" t="s">
        <v>640</v>
      </c>
      <c r="F394" s="177" t="s">
        <v>641</v>
      </c>
      <c r="G394" s="178" t="s">
        <v>194</v>
      </c>
      <c r="H394" s="179">
        <v>1</v>
      </c>
      <c r="I394" s="180">
        <v>1330</v>
      </c>
      <c r="J394" s="180">
        <f>ROUND(I394*H394,2)</f>
        <v>1330</v>
      </c>
      <c r="K394" s="181"/>
      <c r="L394" s="32"/>
      <c r="M394" s="182" t="s">
        <v>1</v>
      </c>
      <c r="N394" s="183" t="s">
        <v>38</v>
      </c>
      <c r="O394" s="184">
        <v>1.867</v>
      </c>
      <c r="P394" s="184">
        <f>O394*H394</f>
        <v>1.867</v>
      </c>
      <c r="Q394" s="184">
        <v>0.21734000000000001</v>
      </c>
      <c r="R394" s="184">
        <f>Q394*H394</f>
        <v>0.21734000000000001</v>
      </c>
      <c r="S394" s="184">
        <v>0</v>
      </c>
      <c r="T394" s="185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86" t="s">
        <v>195</v>
      </c>
      <c r="AT394" s="186" t="s">
        <v>191</v>
      </c>
      <c r="AU394" s="186" t="s">
        <v>81</v>
      </c>
      <c r="AY394" s="18" t="s">
        <v>189</v>
      </c>
      <c r="BE394" s="187">
        <f>IF(N394="základní",J394,0)</f>
        <v>1330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8" t="s">
        <v>79</v>
      </c>
      <c r="BK394" s="187">
        <f>ROUND(I394*H394,2)</f>
        <v>1330</v>
      </c>
      <c r="BL394" s="18" t="s">
        <v>195</v>
      </c>
      <c r="BM394" s="186" t="s">
        <v>642</v>
      </c>
    </row>
    <row r="395" s="13" customFormat="1">
      <c r="A395" s="13"/>
      <c r="B395" s="188"/>
      <c r="C395" s="13"/>
      <c r="D395" s="189" t="s">
        <v>197</v>
      </c>
      <c r="E395" s="190" t="s">
        <v>1</v>
      </c>
      <c r="F395" s="191" t="s">
        <v>643</v>
      </c>
      <c r="G395" s="13"/>
      <c r="H395" s="192">
        <v>1</v>
      </c>
      <c r="I395" s="13"/>
      <c r="J395" s="13"/>
      <c r="K395" s="13"/>
      <c r="L395" s="188"/>
      <c r="M395" s="193"/>
      <c r="N395" s="194"/>
      <c r="O395" s="194"/>
      <c r="P395" s="194"/>
      <c r="Q395" s="194"/>
      <c r="R395" s="194"/>
      <c r="S395" s="194"/>
      <c r="T395" s="19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0" t="s">
        <v>197</v>
      </c>
      <c r="AU395" s="190" t="s">
        <v>81</v>
      </c>
      <c r="AV395" s="13" t="s">
        <v>81</v>
      </c>
      <c r="AW395" s="13" t="s">
        <v>29</v>
      </c>
      <c r="AX395" s="13" t="s">
        <v>79</v>
      </c>
      <c r="AY395" s="190" t="s">
        <v>189</v>
      </c>
    </row>
    <row r="396" s="2" customFormat="1" ht="21.75" customHeight="1">
      <c r="A396" s="31"/>
      <c r="B396" s="174"/>
      <c r="C396" s="203" t="s">
        <v>644</v>
      </c>
      <c r="D396" s="203" t="s">
        <v>317</v>
      </c>
      <c r="E396" s="204" t="s">
        <v>645</v>
      </c>
      <c r="F396" s="205" t="s">
        <v>646</v>
      </c>
      <c r="G396" s="206" t="s">
        <v>194</v>
      </c>
      <c r="H396" s="207">
        <v>1</v>
      </c>
      <c r="I396" s="208">
        <v>3540</v>
      </c>
      <c r="J396" s="208">
        <f>ROUND(I396*H396,2)</f>
        <v>3540</v>
      </c>
      <c r="K396" s="209"/>
      <c r="L396" s="210"/>
      <c r="M396" s="211" t="s">
        <v>1</v>
      </c>
      <c r="N396" s="212" t="s">
        <v>38</v>
      </c>
      <c r="O396" s="184">
        <v>0</v>
      </c>
      <c r="P396" s="184">
        <f>O396*H396</f>
        <v>0</v>
      </c>
      <c r="Q396" s="184">
        <v>0.092999999999999999</v>
      </c>
      <c r="R396" s="184">
        <f>Q396*H396</f>
        <v>0.092999999999999999</v>
      </c>
      <c r="S396" s="184">
        <v>0</v>
      </c>
      <c r="T396" s="185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86" t="s">
        <v>232</v>
      </c>
      <c r="AT396" s="186" t="s">
        <v>317</v>
      </c>
      <c r="AU396" s="186" t="s">
        <v>81</v>
      </c>
      <c r="AY396" s="18" t="s">
        <v>189</v>
      </c>
      <c r="BE396" s="187">
        <f>IF(N396="základní",J396,0)</f>
        <v>3540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8" t="s">
        <v>79</v>
      </c>
      <c r="BK396" s="187">
        <f>ROUND(I396*H396,2)</f>
        <v>3540</v>
      </c>
      <c r="BL396" s="18" t="s">
        <v>195</v>
      </c>
      <c r="BM396" s="186" t="s">
        <v>647</v>
      </c>
    </row>
    <row r="397" s="2" customFormat="1" ht="24.15" customHeight="1">
      <c r="A397" s="31"/>
      <c r="B397" s="174"/>
      <c r="C397" s="175" t="s">
        <v>648</v>
      </c>
      <c r="D397" s="175" t="s">
        <v>191</v>
      </c>
      <c r="E397" s="176" t="s">
        <v>649</v>
      </c>
      <c r="F397" s="177" t="s">
        <v>650</v>
      </c>
      <c r="G397" s="178" t="s">
        <v>194</v>
      </c>
      <c r="H397" s="179">
        <v>1</v>
      </c>
      <c r="I397" s="180">
        <v>615</v>
      </c>
      <c r="J397" s="180">
        <f>ROUND(I397*H397,2)</f>
        <v>615</v>
      </c>
      <c r="K397" s="181"/>
      <c r="L397" s="32"/>
      <c r="M397" s="182" t="s">
        <v>1</v>
      </c>
      <c r="N397" s="183" t="s">
        <v>38</v>
      </c>
      <c r="O397" s="184">
        <v>0.92500000000000004</v>
      </c>
      <c r="P397" s="184">
        <f>O397*H397</f>
        <v>0.92500000000000004</v>
      </c>
      <c r="Q397" s="184">
        <v>0</v>
      </c>
      <c r="R397" s="184">
        <f>Q397*H397</f>
        <v>0</v>
      </c>
      <c r="S397" s="184">
        <v>0.14999999999999999</v>
      </c>
      <c r="T397" s="185">
        <f>S397*H397</f>
        <v>0.14999999999999999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86" t="s">
        <v>195</v>
      </c>
      <c r="AT397" s="186" t="s">
        <v>191</v>
      </c>
      <c r="AU397" s="186" t="s">
        <v>81</v>
      </c>
      <c r="AY397" s="18" t="s">
        <v>189</v>
      </c>
      <c r="BE397" s="187">
        <f>IF(N397="základní",J397,0)</f>
        <v>615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8" t="s">
        <v>79</v>
      </c>
      <c r="BK397" s="187">
        <f>ROUND(I397*H397,2)</f>
        <v>615</v>
      </c>
      <c r="BL397" s="18" t="s">
        <v>195</v>
      </c>
      <c r="BM397" s="186" t="s">
        <v>651</v>
      </c>
    </row>
    <row r="398" s="13" customFormat="1">
      <c r="A398" s="13"/>
      <c r="B398" s="188"/>
      <c r="C398" s="13"/>
      <c r="D398" s="189" t="s">
        <v>197</v>
      </c>
      <c r="E398" s="190" t="s">
        <v>1</v>
      </c>
      <c r="F398" s="191" t="s">
        <v>643</v>
      </c>
      <c r="G398" s="13"/>
      <c r="H398" s="192">
        <v>1</v>
      </c>
      <c r="I398" s="13"/>
      <c r="J398" s="13"/>
      <c r="K398" s="13"/>
      <c r="L398" s="188"/>
      <c r="M398" s="193"/>
      <c r="N398" s="194"/>
      <c r="O398" s="194"/>
      <c r="P398" s="194"/>
      <c r="Q398" s="194"/>
      <c r="R398" s="194"/>
      <c r="S398" s="194"/>
      <c r="T398" s="19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0" t="s">
        <v>197</v>
      </c>
      <c r="AU398" s="190" t="s">
        <v>81</v>
      </c>
      <c r="AV398" s="13" t="s">
        <v>81</v>
      </c>
      <c r="AW398" s="13" t="s">
        <v>29</v>
      </c>
      <c r="AX398" s="13" t="s">
        <v>79</v>
      </c>
      <c r="AY398" s="190" t="s">
        <v>189</v>
      </c>
    </row>
    <row r="399" s="12" customFormat="1" ht="22.8" customHeight="1">
      <c r="A399" s="12"/>
      <c r="B399" s="162"/>
      <c r="C399" s="12"/>
      <c r="D399" s="163" t="s">
        <v>72</v>
      </c>
      <c r="E399" s="172" t="s">
        <v>237</v>
      </c>
      <c r="F399" s="172" t="s">
        <v>652</v>
      </c>
      <c r="G399" s="12"/>
      <c r="H399" s="12"/>
      <c r="I399" s="12"/>
      <c r="J399" s="173">
        <f>BK399</f>
        <v>1677320.1500000001</v>
      </c>
      <c r="K399" s="12"/>
      <c r="L399" s="162"/>
      <c r="M399" s="166"/>
      <c r="N399" s="167"/>
      <c r="O399" s="167"/>
      <c r="P399" s="168">
        <f>SUM(P400:P575)</f>
        <v>437.43739999999997</v>
      </c>
      <c r="Q399" s="167"/>
      <c r="R399" s="168">
        <f>SUM(R400:R575)</f>
        <v>174.81352243999999</v>
      </c>
      <c r="S399" s="167"/>
      <c r="T399" s="169">
        <f>SUM(T400:T575)</f>
        <v>15.536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63" t="s">
        <v>79</v>
      </c>
      <c r="AT399" s="170" t="s">
        <v>72</v>
      </c>
      <c r="AU399" s="170" t="s">
        <v>79</v>
      </c>
      <c r="AY399" s="163" t="s">
        <v>189</v>
      </c>
      <c r="BK399" s="171">
        <f>SUM(BK400:BK575)</f>
        <v>1677320.1500000001</v>
      </c>
    </row>
    <row r="400" s="2" customFormat="1" ht="16.5" customHeight="1">
      <c r="A400" s="31"/>
      <c r="B400" s="174"/>
      <c r="C400" s="175" t="s">
        <v>653</v>
      </c>
      <c r="D400" s="175" t="s">
        <v>191</v>
      </c>
      <c r="E400" s="176" t="s">
        <v>654</v>
      </c>
      <c r="F400" s="177" t="s">
        <v>655</v>
      </c>
      <c r="G400" s="178" t="s">
        <v>256</v>
      </c>
      <c r="H400" s="179">
        <v>247.59999999999999</v>
      </c>
      <c r="I400" s="180">
        <v>176</v>
      </c>
      <c r="J400" s="180">
        <f>ROUND(I400*H400,2)</f>
        <v>43577.599999999999</v>
      </c>
      <c r="K400" s="181"/>
      <c r="L400" s="32"/>
      <c r="M400" s="182" t="s">
        <v>1</v>
      </c>
      <c r="N400" s="183" t="s">
        <v>38</v>
      </c>
      <c r="O400" s="184">
        <v>0.22800000000000001</v>
      </c>
      <c r="P400" s="184">
        <f>O400*H400</f>
        <v>56.452800000000003</v>
      </c>
      <c r="Q400" s="184">
        <v>0.040079999999999998</v>
      </c>
      <c r="R400" s="184">
        <f>Q400*H400</f>
        <v>9.9238079999999993</v>
      </c>
      <c r="S400" s="184">
        <v>0</v>
      </c>
      <c r="T400" s="185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86" t="s">
        <v>195</v>
      </c>
      <c r="AT400" s="186" t="s">
        <v>191</v>
      </c>
      <c r="AU400" s="186" t="s">
        <v>81</v>
      </c>
      <c r="AY400" s="18" t="s">
        <v>189</v>
      </c>
      <c r="BE400" s="187">
        <f>IF(N400="základní",J400,0)</f>
        <v>43577.599999999999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8" t="s">
        <v>79</v>
      </c>
      <c r="BK400" s="187">
        <f>ROUND(I400*H400,2)</f>
        <v>43577.599999999999</v>
      </c>
      <c r="BL400" s="18" t="s">
        <v>195</v>
      </c>
      <c r="BM400" s="186" t="s">
        <v>656</v>
      </c>
    </row>
    <row r="401" s="13" customFormat="1">
      <c r="A401" s="13"/>
      <c r="B401" s="188"/>
      <c r="C401" s="13"/>
      <c r="D401" s="189" t="s">
        <v>197</v>
      </c>
      <c r="E401" s="190" t="s">
        <v>1</v>
      </c>
      <c r="F401" s="191" t="s">
        <v>657</v>
      </c>
      <c r="G401" s="13"/>
      <c r="H401" s="192">
        <v>247.59999999999999</v>
      </c>
      <c r="I401" s="13"/>
      <c r="J401" s="13"/>
      <c r="K401" s="13"/>
      <c r="L401" s="188"/>
      <c r="M401" s="193"/>
      <c r="N401" s="194"/>
      <c r="O401" s="194"/>
      <c r="P401" s="194"/>
      <c r="Q401" s="194"/>
      <c r="R401" s="194"/>
      <c r="S401" s="194"/>
      <c r="T401" s="19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0" t="s">
        <v>197</v>
      </c>
      <c r="AU401" s="190" t="s">
        <v>81</v>
      </c>
      <c r="AV401" s="13" t="s">
        <v>81</v>
      </c>
      <c r="AW401" s="13" t="s">
        <v>29</v>
      </c>
      <c r="AX401" s="13" t="s">
        <v>79</v>
      </c>
      <c r="AY401" s="190" t="s">
        <v>189</v>
      </c>
    </row>
    <row r="402" s="2" customFormat="1" ht="24.15" customHeight="1">
      <c r="A402" s="31"/>
      <c r="B402" s="174"/>
      <c r="C402" s="203" t="s">
        <v>658</v>
      </c>
      <c r="D402" s="203" t="s">
        <v>317</v>
      </c>
      <c r="E402" s="204" t="s">
        <v>659</v>
      </c>
      <c r="F402" s="205" t="s">
        <v>660</v>
      </c>
      <c r="G402" s="206" t="s">
        <v>256</v>
      </c>
      <c r="H402" s="207">
        <v>88.829999999999998</v>
      </c>
      <c r="I402" s="208">
        <v>431</v>
      </c>
      <c r="J402" s="208">
        <f>ROUND(I402*H402,2)</f>
        <v>38285.730000000003</v>
      </c>
      <c r="K402" s="209"/>
      <c r="L402" s="210"/>
      <c r="M402" s="211" t="s">
        <v>1</v>
      </c>
      <c r="N402" s="212" t="s">
        <v>38</v>
      </c>
      <c r="O402" s="184">
        <v>0</v>
      </c>
      <c r="P402" s="184">
        <f>O402*H402</f>
        <v>0</v>
      </c>
      <c r="Q402" s="184">
        <v>0.0041099999999999999</v>
      </c>
      <c r="R402" s="184">
        <f>Q402*H402</f>
        <v>0.36509130000000001</v>
      </c>
      <c r="S402" s="184">
        <v>0</v>
      </c>
      <c r="T402" s="185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86" t="s">
        <v>232</v>
      </c>
      <c r="AT402" s="186" t="s">
        <v>317</v>
      </c>
      <c r="AU402" s="186" t="s">
        <v>81</v>
      </c>
      <c r="AY402" s="18" t="s">
        <v>189</v>
      </c>
      <c r="BE402" s="187">
        <f>IF(N402="základní",J402,0)</f>
        <v>38285.730000000003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8" t="s">
        <v>79</v>
      </c>
      <c r="BK402" s="187">
        <f>ROUND(I402*H402,2)</f>
        <v>38285.730000000003</v>
      </c>
      <c r="BL402" s="18" t="s">
        <v>195</v>
      </c>
      <c r="BM402" s="186" t="s">
        <v>661</v>
      </c>
    </row>
    <row r="403" s="13" customFormat="1">
      <c r="A403" s="13"/>
      <c r="B403" s="188"/>
      <c r="C403" s="13"/>
      <c r="D403" s="189" t="s">
        <v>197</v>
      </c>
      <c r="E403" s="190" t="s">
        <v>1</v>
      </c>
      <c r="F403" s="191" t="s">
        <v>662</v>
      </c>
      <c r="G403" s="13"/>
      <c r="H403" s="192">
        <v>88.829999999999998</v>
      </c>
      <c r="I403" s="13"/>
      <c r="J403" s="13"/>
      <c r="K403" s="13"/>
      <c r="L403" s="188"/>
      <c r="M403" s="193"/>
      <c r="N403" s="194"/>
      <c r="O403" s="194"/>
      <c r="P403" s="194"/>
      <c r="Q403" s="194"/>
      <c r="R403" s="194"/>
      <c r="S403" s="194"/>
      <c r="T403" s="19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0" t="s">
        <v>197</v>
      </c>
      <c r="AU403" s="190" t="s">
        <v>81</v>
      </c>
      <c r="AV403" s="13" t="s">
        <v>81</v>
      </c>
      <c r="AW403" s="13" t="s">
        <v>29</v>
      </c>
      <c r="AX403" s="13" t="s">
        <v>79</v>
      </c>
      <c r="AY403" s="190" t="s">
        <v>189</v>
      </c>
    </row>
    <row r="404" s="2" customFormat="1" ht="21.75" customHeight="1">
      <c r="A404" s="31"/>
      <c r="B404" s="174"/>
      <c r="C404" s="203" t="s">
        <v>663</v>
      </c>
      <c r="D404" s="203" t="s">
        <v>317</v>
      </c>
      <c r="E404" s="204" t="s">
        <v>664</v>
      </c>
      <c r="F404" s="205" t="s">
        <v>665</v>
      </c>
      <c r="G404" s="206" t="s">
        <v>256</v>
      </c>
      <c r="H404" s="207">
        <v>827.10599999999999</v>
      </c>
      <c r="I404" s="208">
        <v>868</v>
      </c>
      <c r="J404" s="208">
        <f>ROUND(I404*H404,2)</f>
        <v>717928.01000000001</v>
      </c>
      <c r="K404" s="209"/>
      <c r="L404" s="210"/>
      <c r="M404" s="211" t="s">
        <v>1</v>
      </c>
      <c r="N404" s="212" t="s">
        <v>38</v>
      </c>
      <c r="O404" s="184">
        <v>0</v>
      </c>
      <c r="P404" s="184">
        <f>O404*H404</f>
        <v>0</v>
      </c>
      <c r="Q404" s="184">
        <v>0.0066899999999999998</v>
      </c>
      <c r="R404" s="184">
        <f>Q404*H404</f>
        <v>5.5333391399999998</v>
      </c>
      <c r="S404" s="184">
        <v>0</v>
      </c>
      <c r="T404" s="185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86" t="s">
        <v>232</v>
      </c>
      <c r="AT404" s="186" t="s">
        <v>317</v>
      </c>
      <c r="AU404" s="186" t="s">
        <v>81</v>
      </c>
      <c r="AY404" s="18" t="s">
        <v>189</v>
      </c>
      <c r="BE404" s="187">
        <f>IF(N404="základní",J404,0)</f>
        <v>717928.01000000001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8" t="s">
        <v>79</v>
      </c>
      <c r="BK404" s="187">
        <f>ROUND(I404*H404,2)</f>
        <v>717928.01000000001</v>
      </c>
      <c r="BL404" s="18" t="s">
        <v>195</v>
      </c>
      <c r="BM404" s="186" t="s">
        <v>666</v>
      </c>
    </row>
    <row r="405" s="13" customFormat="1">
      <c r="A405" s="13"/>
      <c r="B405" s="188"/>
      <c r="C405" s="13"/>
      <c r="D405" s="189" t="s">
        <v>197</v>
      </c>
      <c r="E405" s="190" t="s">
        <v>1</v>
      </c>
      <c r="F405" s="191" t="s">
        <v>667</v>
      </c>
      <c r="G405" s="13"/>
      <c r="H405" s="192">
        <v>827.10599999999999</v>
      </c>
      <c r="I405" s="13"/>
      <c r="J405" s="13"/>
      <c r="K405" s="13"/>
      <c r="L405" s="188"/>
      <c r="M405" s="193"/>
      <c r="N405" s="194"/>
      <c r="O405" s="194"/>
      <c r="P405" s="194"/>
      <c r="Q405" s="194"/>
      <c r="R405" s="194"/>
      <c r="S405" s="194"/>
      <c r="T405" s="19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0" t="s">
        <v>197</v>
      </c>
      <c r="AU405" s="190" t="s">
        <v>81</v>
      </c>
      <c r="AV405" s="13" t="s">
        <v>81</v>
      </c>
      <c r="AW405" s="13" t="s">
        <v>29</v>
      </c>
      <c r="AX405" s="13" t="s">
        <v>79</v>
      </c>
      <c r="AY405" s="190" t="s">
        <v>189</v>
      </c>
    </row>
    <row r="406" s="2" customFormat="1" ht="24.15" customHeight="1">
      <c r="A406" s="31"/>
      <c r="B406" s="174"/>
      <c r="C406" s="175" t="s">
        <v>668</v>
      </c>
      <c r="D406" s="175" t="s">
        <v>191</v>
      </c>
      <c r="E406" s="176" t="s">
        <v>669</v>
      </c>
      <c r="F406" s="177" t="s">
        <v>670</v>
      </c>
      <c r="G406" s="178" t="s">
        <v>256</v>
      </c>
      <c r="H406" s="179">
        <v>90.760000000000005</v>
      </c>
      <c r="I406" s="180">
        <v>950</v>
      </c>
      <c r="J406" s="180">
        <f>ROUND(I406*H406,2)</f>
        <v>86222</v>
      </c>
      <c r="K406" s="181"/>
      <c r="L406" s="32"/>
      <c r="M406" s="182" t="s">
        <v>1</v>
      </c>
      <c r="N406" s="183" t="s">
        <v>38</v>
      </c>
      <c r="O406" s="184">
        <v>0.36599999999999999</v>
      </c>
      <c r="P406" s="184">
        <f>O406*H406</f>
        <v>33.218160000000005</v>
      </c>
      <c r="Q406" s="184">
        <v>0.00029999999999999997</v>
      </c>
      <c r="R406" s="184">
        <f>Q406*H406</f>
        <v>0.027227999999999999</v>
      </c>
      <c r="S406" s="184">
        <v>0</v>
      </c>
      <c r="T406" s="185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86" t="s">
        <v>195</v>
      </c>
      <c r="AT406" s="186" t="s">
        <v>191</v>
      </c>
      <c r="AU406" s="186" t="s">
        <v>81</v>
      </c>
      <c r="AY406" s="18" t="s">
        <v>189</v>
      </c>
      <c r="BE406" s="187">
        <f>IF(N406="základní",J406,0)</f>
        <v>86222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8" t="s">
        <v>79</v>
      </c>
      <c r="BK406" s="187">
        <f>ROUND(I406*H406,2)</f>
        <v>86222</v>
      </c>
      <c r="BL406" s="18" t="s">
        <v>195</v>
      </c>
      <c r="BM406" s="186" t="s">
        <v>671</v>
      </c>
    </row>
    <row r="407" s="13" customFormat="1">
      <c r="A407" s="13"/>
      <c r="B407" s="188"/>
      <c r="C407" s="13"/>
      <c r="D407" s="189" t="s">
        <v>197</v>
      </c>
      <c r="E407" s="190" t="s">
        <v>1</v>
      </c>
      <c r="F407" s="191" t="s">
        <v>672</v>
      </c>
      <c r="G407" s="13"/>
      <c r="H407" s="192">
        <v>90.760000000000005</v>
      </c>
      <c r="I407" s="13"/>
      <c r="J407" s="13"/>
      <c r="K407" s="13"/>
      <c r="L407" s="188"/>
      <c r="M407" s="193"/>
      <c r="N407" s="194"/>
      <c r="O407" s="194"/>
      <c r="P407" s="194"/>
      <c r="Q407" s="194"/>
      <c r="R407" s="194"/>
      <c r="S407" s="194"/>
      <c r="T407" s="19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0" t="s">
        <v>197</v>
      </c>
      <c r="AU407" s="190" t="s">
        <v>81</v>
      </c>
      <c r="AV407" s="13" t="s">
        <v>81</v>
      </c>
      <c r="AW407" s="13" t="s">
        <v>29</v>
      </c>
      <c r="AX407" s="13" t="s">
        <v>79</v>
      </c>
      <c r="AY407" s="190" t="s">
        <v>189</v>
      </c>
    </row>
    <row r="408" s="2" customFormat="1" ht="21.75" customHeight="1">
      <c r="A408" s="31"/>
      <c r="B408" s="174"/>
      <c r="C408" s="203" t="s">
        <v>673</v>
      </c>
      <c r="D408" s="203" t="s">
        <v>317</v>
      </c>
      <c r="E408" s="204" t="s">
        <v>674</v>
      </c>
      <c r="F408" s="205" t="s">
        <v>675</v>
      </c>
      <c r="G408" s="206" t="s">
        <v>290</v>
      </c>
      <c r="H408" s="207">
        <v>0.13100000000000001</v>
      </c>
      <c r="I408" s="208">
        <v>47500</v>
      </c>
      <c r="J408" s="208">
        <f>ROUND(I408*H408,2)</f>
        <v>6222.5</v>
      </c>
      <c r="K408" s="209"/>
      <c r="L408" s="210"/>
      <c r="M408" s="211" t="s">
        <v>1</v>
      </c>
      <c r="N408" s="212" t="s">
        <v>38</v>
      </c>
      <c r="O408" s="184">
        <v>0</v>
      </c>
      <c r="P408" s="184">
        <f>O408*H408</f>
        <v>0</v>
      </c>
      <c r="Q408" s="184">
        <v>1</v>
      </c>
      <c r="R408" s="184">
        <f>Q408*H408</f>
        <v>0.13100000000000001</v>
      </c>
      <c r="S408" s="184">
        <v>0</v>
      </c>
      <c r="T408" s="185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86" t="s">
        <v>232</v>
      </c>
      <c r="AT408" s="186" t="s">
        <v>317</v>
      </c>
      <c r="AU408" s="186" t="s">
        <v>81</v>
      </c>
      <c r="AY408" s="18" t="s">
        <v>189</v>
      </c>
      <c r="BE408" s="187">
        <f>IF(N408="základní",J408,0)</f>
        <v>6222.5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8" t="s">
        <v>79</v>
      </c>
      <c r="BK408" s="187">
        <f>ROUND(I408*H408,2)</f>
        <v>6222.5</v>
      </c>
      <c r="BL408" s="18" t="s">
        <v>195</v>
      </c>
      <c r="BM408" s="186" t="s">
        <v>676</v>
      </c>
    </row>
    <row r="409" s="13" customFormat="1">
      <c r="A409" s="13"/>
      <c r="B409" s="188"/>
      <c r="C409" s="13"/>
      <c r="D409" s="189" t="s">
        <v>197</v>
      </c>
      <c r="E409" s="190" t="s">
        <v>1</v>
      </c>
      <c r="F409" s="191" t="s">
        <v>677</v>
      </c>
      <c r="G409" s="13"/>
      <c r="H409" s="192">
        <v>0.13100000000000001</v>
      </c>
      <c r="I409" s="13"/>
      <c r="J409" s="13"/>
      <c r="K409" s="13"/>
      <c r="L409" s="188"/>
      <c r="M409" s="193"/>
      <c r="N409" s="194"/>
      <c r="O409" s="194"/>
      <c r="P409" s="194"/>
      <c r="Q409" s="194"/>
      <c r="R409" s="194"/>
      <c r="S409" s="194"/>
      <c r="T409" s="19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0" t="s">
        <v>197</v>
      </c>
      <c r="AU409" s="190" t="s">
        <v>81</v>
      </c>
      <c r="AV409" s="13" t="s">
        <v>81</v>
      </c>
      <c r="AW409" s="13" t="s">
        <v>29</v>
      </c>
      <c r="AX409" s="13" t="s">
        <v>79</v>
      </c>
      <c r="AY409" s="190" t="s">
        <v>189</v>
      </c>
    </row>
    <row r="410" s="2" customFormat="1" ht="21.75" customHeight="1">
      <c r="A410" s="31"/>
      <c r="B410" s="174"/>
      <c r="C410" s="203" t="s">
        <v>678</v>
      </c>
      <c r="D410" s="203" t="s">
        <v>317</v>
      </c>
      <c r="E410" s="204" t="s">
        <v>679</v>
      </c>
      <c r="F410" s="205" t="s">
        <v>680</v>
      </c>
      <c r="G410" s="206" t="s">
        <v>290</v>
      </c>
      <c r="H410" s="207">
        <v>2.327</v>
      </c>
      <c r="I410" s="208">
        <v>57500</v>
      </c>
      <c r="J410" s="208">
        <f>ROUND(I410*H410,2)</f>
        <v>133802.5</v>
      </c>
      <c r="K410" s="209"/>
      <c r="L410" s="210"/>
      <c r="M410" s="211" t="s">
        <v>1</v>
      </c>
      <c r="N410" s="212" t="s">
        <v>38</v>
      </c>
      <c r="O410" s="184">
        <v>0</v>
      </c>
      <c r="P410" s="184">
        <f>O410*H410</f>
        <v>0</v>
      </c>
      <c r="Q410" s="184">
        <v>1</v>
      </c>
      <c r="R410" s="184">
        <f>Q410*H410</f>
        <v>2.327</v>
      </c>
      <c r="S410" s="184">
        <v>0</v>
      </c>
      <c r="T410" s="185">
        <f>S410*H410</f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86" t="s">
        <v>232</v>
      </c>
      <c r="AT410" s="186" t="s">
        <v>317</v>
      </c>
      <c r="AU410" s="186" t="s">
        <v>81</v>
      </c>
      <c r="AY410" s="18" t="s">
        <v>189</v>
      </c>
      <c r="BE410" s="187">
        <f>IF(N410="základní",J410,0)</f>
        <v>133802.5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8" t="s">
        <v>79</v>
      </c>
      <c r="BK410" s="187">
        <f>ROUND(I410*H410,2)</f>
        <v>133802.5</v>
      </c>
      <c r="BL410" s="18" t="s">
        <v>195</v>
      </c>
      <c r="BM410" s="186" t="s">
        <v>681</v>
      </c>
    </row>
    <row r="411" s="13" customFormat="1">
      <c r="A411" s="13"/>
      <c r="B411" s="188"/>
      <c r="C411" s="13"/>
      <c r="D411" s="189" t="s">
        <v>197</v>
      </c>
      <c r="E411" s="190" t="s">
        <v>1</v>
      </c>
      <c r="F411" s="191" t="s">
        <v>682</v>
      </c>
      <c r="G411" s="13"/>
      <c r="H411" s="192">
        <v>2.327</v>
      </c>
      <c r="I411" s="13"/>
      <c r="J411" s="13"/>
      <c r="K411" s="13"/>
      <c r="L411" s="188"/>
      <c r="M411" s="193"/>
      <c r="N411" s="194"/>
      <c r="O411" s="194"/>
      <c r="P411" s="194"/>
      <c r="Q411" s="194"/>
      <c r="R411" s="194"/>
      <c r="S411" s="194"/>
      <c r="T411" s="19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0" t="s">
        <v>197</v>
      </c>
      <c r="AU411" s="190" t="s">
        <v>81</v>
      </c>
      <c r="AV411" s="13" t="s">
        <v>81</v>
      </c>
      <c r="AW411" s="13" t="s">
        <v>29</v>
      </c>
      <c r="AX411" s="13" t="s">
        <v>79</v>
      </c>
      <c r="AY411" s="190" t="s">
        <v>189</v>
      </c>
    </row>
    <row r="412" s="2" customFormat="1" ht="21.75" customHeight="1">
      <c r="A412" s="31"/>
      <c r="B412" s="174"/>
      <c r="C412" s="203" t="s">
        <v>683</v>
      </c>
      <c r="D412" s="203" t="s">
        <v>317</v>
      </c>
      <c r="E412" s="204" t="s">
        <v>684</v>
      </c>
      <c r="F412" s="205" t="s">
        <v>685</v>
      </c>
      <c r="G412" s="206" t="s">
        <v>290</v>
      </c>
      <c r="H412" s="207">
        <v>0.052999999999999998</v>
      </c>
      <c r="I412" s="208">
        <v>57800</v>
      </c>
      <c r="J412" s="208">
        <f>ROUND(I412*H412,2)</f>
        <v>3063.4000000000001</v>
      </c>
      <c r="K412" s="209"/>
      <c r="L412" s="210"/>
      <c r="M412" s="211" t="s">
        <v>1</v>
      </c>
      <c r="N412" s="212" t="s">
        <v>38</v>
      </c>
      <c r="O412" s="184">
        <v>0</v>
      </c>
      <c r="P412" s="184">
        <f>O412*H412</f>
        <v>0</v>
      </c>
      <c r="Q412" s="184">
        <v>1</v>
      </c>
      <c r="R412" s="184">
        <f>Q412*H412</f>
        <v>0.052999999999999998</v>
      </c>
      <c r="S412" s="184">
        <v>0</v>
      </c>
      <c r="T412" s="185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86" t="s">
        <v>232</v>
      </c>
      <c r="AT412" s="186" t="s">
        <v>317</v>
      </c>
      <c r="AU412" s="186" t="s">
        <v>81</v>
      </c>
      <c r="AY412" s="18" t="s">
        <v>189</v>
      </c>
      <c r="BE412" s="187">
        <f>IF(N412="základní",J412,0)</f>
        <v>3063.4000000000001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8" t="s">
        <v>79</v>
      </c>
      <c r="BK412" s="187">
        <f>ROUND(I412*H412,2)</f>
        <v>3063.4000000000001</v>
      </c>
      <c r="BL412" s="18" t="s">
        <v>195</v>
      </c>
      <c r="BM412" s="186" t="s">
        <v>686</v>
      </c>
    </row>
    <row r="413" s="13" customFormat="1">
      <c r="A413" s="13"/>
      <c r="B413" s="188"/>
      <c r="C413" s="13"/>
      <c r="D413" s="189" t="s">
        <v>197</v>
      </c>
      <c r="E413" s="190" t="s">
        <v>1</v>
      </c>
      <c r="F413" s="191" t="s">
        <v>687</v>
      </c>
      <c r="G413" s="13"/>
      <c r="H413" s="192">
        <v>0.052999999999999998</v>
      </c>
      <c r="I413" s="13"/>
      <c r="J413" s="13"/>
      <c r="K413" s="13"/>
      <c r="L413" s="188"/>
      <c r="M413" s="193"/>
      <c r="N413" s="194"/>
      <c r="O413" s="194"/>
      <c r="P413" s="194"/>
      <c r="Q413" s="194"/>
      <c r="R413" s="194"/>
      <c r="S413" s="194"/>
      <c r="T413" s="19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0" t="s">
        <v>197</v>
      </c>
      <c r="AU413" s="190" t="s">
        <v>81</v>
      </c>
      <c r="AV413" s="13" t="s">
        <v>81</v>
      </c>
      <c r="AW413" s="13" t="s">
        <v>29</v>
      </c>
      <c r="AX413" s="13" t="s">
        <v>79</v>
      </c>
      <c r="AY413" s="190" t="s">
        <v>189</v>
      </c>
    </row>
    <row r="414" s="2" customFormat="1" ht="21.75" customHeight="1">
      <c r="A414" s="31"/>
      <c r="B414" s="174"/>
      <c r="C414" s="203" t="s">
        <v>688</v>
      </c>
      <c r="D414" s="203" t="s">
        <v>317</v>
      </c>
      <c r="E414" s="204" t="s">
        <v>689</v>
      </c>
      <c r="F414" s="205" t="s">
        <v>690</v>
      </c>
      <c r="G414" s="206" t="s">
        <v>290</v>
      </c>
      <c r="H414" s="207">
        <v>0.0050000000000000001</v>
      </c>
      <c r="I414" s="208">
        <v>56400</v>
      </c>
      <c r="J414" s="208">
        <f>ROUND(I414*H414,2)</f>
        <v>282</v>
      </c>
      <c r="K414" s="209"/>
      <c r="L414" s="210"/>
      <c r="M414" s="211" t="s">
        <v>1</v>
      </c>
      <c r="N414" s="212" t="s">
        <v>38</v>
      </c>
      <c r="O414" s="184">
        <v>0</v>
      </c>
      <c r="P414" s="184">
        <f>O414*H414</f>
        <v>0</v>
      </c>
      <c r="Q414" s="184">
        <v>1</v>
      </c>
      <c r="R414" s="184">
        <f>Q414*H414</f>
        <v>0.0050000000000000001</v>
      </c>
      <c r="S414" s="184">
        <v>0</v>
      </c>
      <c r="T414" s="185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86" t="s">
        <v>232</v>
      </c>
      <c r="AT414" s="186" t="s">
        <v>317</v>
      </c>
      <c r="AU414" s="186" t="s">
        <v>81</v>
      </c>
      <c r="AY414" s="18" t="s">
        <v>189</v>
      </c>
      <c r="BE414" s="187">
        <f>IF(N414="základní",J414,0)</f>
        <v>282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8" t="s">
        <v>79</v>
      </c>
      <c r="BK414" s="187">
        <f>ROUND(I414*H414,2)</f>
        <v>282</v>
      </c>
      <c r="BL414" s="18" t="s">
        <v>195</v>
      </c>
      <c r="BM414" s="186" t="s">
        <v>691</v>
      </c>
    </row>
    <row r="415" s="13" customFormat="1">
      <c r="A415" s="13"/>
      <c r="B415" s="188"/>
      <c r="C415" s="13"/>
      <c r="D415" s="189" t="s">
        <v>197</v>
      </c>
      <c r="E415" s="190" t="s">
        <v>1</v>
      </c>
      <c r="F415" s="191" t="s">
        <v>692</v>
      </c>
      <c r="G415" s="13"/>
      <c r="H415" s="192">
        <v>0.0050000000000000001</v>
      </c>
      <c r="I415" s="13"/>
      <c r="J415" s="13"/>
      <c r="K415" s="13"/>
      <c r="L415" s="188"/>
      <c r="M415" s="193"/>
      <c r="N415" s="194"/>
      <c r="O415" s="194"/>
      <c r="P415" s="194"/>
      <c r="Q415" s="194"/>
      <c r="R415" s="194"/>
      <c r="S415" s="194"/>
      <c r="T415" s="19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0" t="s">
        <v>197</v>
      </c>
      <c r="AU415" s="190" t="s">
        <v>81</v>
      </c>
      <c r="AV415" s="13" t="s">
        <v>81</v>
      </c>
      <c r="AW415" s="13" t="s">
        <v>29</v>
      </c>
      <c r="AX415" s="13" t="s">
        <v>79</v>
      </c>
      <c r="AY415" s="190" t="s">
        <v>189</v>
      </c>
    </row>
    <row r="416" s="2" customFormat="1" ht="24.15" customHeight="1">
      <c r="A416" s="31"/>
      <c r="B416" s="174"/>
      <c r="C416" s="203" t="s">
        <v>693</v>
      </c>
      <c r="D416" s="203" t="s">
        <v>317</v>
      </c>
      <c r="E416" s="204" t="s">
        <v>694</v>
      </c>
      <c r="F416" s="205" t="s">
        <v>695</v>
      </c>
      <c r="G416" s="206" t="s">
        <v>290</v>
      </c>
      <c r="H416" s="207">
        <v>0.47999999999999998</v>
      </c>
      <c r="I416" s="208">
        <v>61600</v>
      </c>
      <c r="J416" s="208">
        <f>ROUND(I416*H416,2)</f>
        <v>29568</v>
      </c>
      <c r="K416" s="209"/>
      <c r="L416" s="210"/>
      <c r="M416" s="211" t="s">
        <v>1</v>
      </c>
      <c r="N416" s="212" t="s">
        <v>38</v>
      </c>
      <c r="O416" s="184">
        <v>0</v>
      </c>
      <c r="P416" s="184">
        <f>O416*H416</f>
        <v>0</v>
      </c>
      <c r="Q416" s="184">
        <v>1</v>
      </c>
      <c r="R416" s="184">
        <f>Q416*H416</f>
        <v>0.47999999999999998</v>
      </c>
      <c r="S416" s="184">
        <v>0</v>
      </c>
      <c r="T416" s="185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86" t="s">
        <v>232</v>
      </c>
      <c r="AT416" s="186" t="s">
        <v>317</v>
      </c>
      <c r="AU416" s="186" t="s">
        <v>81</v>
      </c>
      <c r="AY416" s="18" t="s">
        <v>189</v>
      </c>
      <c r="BE416" s="187">
        <f>IF(N416="základní",J416,0)</f>
        <v>29568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8" t="s">
        <v>79</v>
      </c>
      <c r="BK416" s="187">
        <f>ROUND(I416*H416,2)</f>
        <v>29568</v>
      </c>
      <c r="BL416" s="18" t="s">
        <v>195</v>
      </c>
      <c r="BM416" s="186" t="s">
        <v>696</v>
      </c>
    </row>
    <row r="417" s="13" customFormat="1">
      <c r="A417" s="13"/>
      <c r="B417" s="188"/>
      <c r="C417" s="13"/>
      <c r="D417" s="189" t="s">
        <v>197</v>
      </c>
      <c r="E417" s="190" t="s">
        <v>1</v>
      </c>
      <c r="F417" s="191" t="s">
        <v>697</v>
      </c>
      <c r="G417" s="13"/>
      <c r="H417" s="192">
        <v>0.47999999999999998</v>
      </c>
      <c r="I417" s="13"/>
      <c r="J417" s="13"/>
      <c r="K417" s="13"/>
      <c r="L417" s="188"/>
      <c r="M417" s="193"/>
      <c r="N417" s="194"/>
      <c r="O417" s="194"/>
      <c r="P417" s="194"/>
      <c r="Q417" s="194"/>
      <c r="R417" s="194"/>
      <c r="S417" s="194"/>
      <c r="T417" s="19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0" t="s">
        <v>197</v>
      </c>
      <c r="AU417" s="190" t="s">
        <v>81</v>
      </c>
      <c r="AV417" s="13" t="s">
        <v>81</v>
      </c>
      <c r="AW417" s="13" t="s">
        <v>29</v>
      </c>
      <c r="AX417" s="13" t="s">
        <v>79</v>
      </c>
      <c r="AY417" s="190" t="s">
        <v>189</v>
      </c>
    </row>
    <row r="418" s="2" customFormat="1" ht="24.15" customHeight="1">
      <c r="A418" s="31"/>
      <c r="B418" s="174"/>
      <c r="C418" s="203" t="s">
        <v>698</v>
      </c>
      <c r="D418" s="203" t="s">
        <v>317</v>
      </c>
      <c r="E418" s="204" t="s">
        <v>699</v>
      </c>
      <c r="F418" s="205" t="s">
        <v>700</v>
      </c>
      <c r="G418" s="206" t="s">
        <v>290</v>
      </c>
      <c r="H418" s="207">
        <v>0.313</v>
      </c>
      <c r="I418" s="208">
        <v>66300</v>
      </c>
      <c r="J418" s="208">
        <f>ROUND(I418*H418,2)</f>
        <v>20751.900000000001</v>
      </c>
      <c r="K418" s="209"/>
      <c r="L418" s="210"/>
      <c r="M418" s="211" t="s">
        <v>1</v>
      </c>
      <c r="N418" s="212" t="s">
        <v>38</v>
      </c>
      <c r="O418" s="184">
        <v>0</v>
      </c>
      <c r="P418" s="184">
        <f>O418*H418</f>
        <v>0</v>
      </c>
      <c r="Q418" s="184">
        <v>1</v>
      </c>
      <c r="R418" s="184">
        <f>Q418*H418</f>
        <v>0.313</v>
      </c>
      <c r="S418" s="184">
        <v>0</v>
      </c>
      <c r="T418" s="185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86" t="s">
        <v>232</v>
      </c>
      <c r="AT418" s="186" t="s">
        <v>317</v>
      </c>
      <c r="AU418" s="186" t="s">
        <v>81</v>
      </c>
      <c r="AY418" s="18" t="s">
        <v>189</v>
      </c>
      <c r="BE418" s="187">
        <f>IF(N418="základní",J418,0)</f>
        <v>20751.900000000001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8" t="s">
        <v>79</v>
      </c>
      <c r="BK418" s="187">
        <f>ROUND(I418*H418,2)</f>
        <v>20751.900000000001</v>
      </c>
      <c r="BL418" s="18" t="s">
        <v>195</v>
      </c>
      <c r="BM418" s="186" t="s">
        <v>701</v>
      </c>
    </row>
    <row r="419" s="13" customFormat="1">
      <c r="A419" s="13"/>
      <c r="B419" s="188"/>
      <c r="C419" s="13"/>
      <c r="D419" s="189" t="s">
        <v>197</v>
      </c>
      <c r="E419" s="190" t="s">
        <v>1</v>
      </c>
      <c r="F419" s="191" t="s">
        <v>702</v>
      </c>
      <c r="G419" s="13"/>
      <c r="H419" s="192">
        <v>0.313</v>
      </c>
      <c r="I419" s="13"/>
      <c r="J419" s="13"/>
      <c r="K419" s="13"/>
      <c r="L419" s="188"/>
      <c r="M419" s="193"/>
      <c r="N419" s="194"/>
      <c r="O419" s="194"/>
      <c r="P419" s="194"/>
      <c r="Q419" s="194"/>
      <c r="R419" s="194"/>
      <c r="S419" s="194"/>
      <c r="T419" s="19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0" t="s">
        <v>197</v>
      </c>
      <c r="AU419" s="190" t="s">
        <v>81</v>
      </c>
      <c r="AV419" s="13" t="s">
        <v>81</v>
      </c>
      <c r="AW419" s="13" t="s">
        <v>29</v>
      </c>
      <c r="AX419" s="13" t="s">
        <v>79</v>
      </c>
      <c r="AY419" s="190" t="s">
        <v>189</v>
      </c>
    </row>
    <row r="420" s="2" customFormat="1" ht="24.15" customHeight="1">
      <c r="A420" s="31"/>
      <c r="B420" s="174"/>
      <c r="C420" s="203" t="s">
        <v>703</v>
      </c>
      <c r="D420" s="203" t="s">
        <v>317</v>
      </c>
      <c r="E420" s="204" t="s">
        <v>704</v>
      </c>
      <c r="F420" s="205" t="s">
        <v>705</v>
      </c>
      <c r="G420" s="206" t="s">
        <v>290</v>
      </c>
      <c r="H420" s="207">
        <v>0.69199999999999995</v>
      </c>
      <c r="I420" s="208">
        <v>61900</v>
      </c>
      <c r="J420" s="208">
        <f>ROUND(I420*H420,2)</f>
        <v>42834.800000000003</v>
      </c>
      <c r="K420" s="209"/>
      <c r="L420" s="210"/>
      <c r="M420" s="211" t="s">
        <v>1</v>
      </c>
      <c r="N420" s="212" t="s">
        <v>38</v>
      </c>
      <c r="O420" s="184">
        <v>0</v>
      </c>
      <c r="P420" s="184">
        <f>O420*H420</f>
        <v>0</v>
      </c>
      <c r="Q420" s="184">
        <v>1</v>
      </c>
      <c r="R420" s="184">
        <f>Q420*H420</f>
        <v>0.69199999999999995</v>
      </c>
      <c r="S420" s="184">
        <v>0</v>
      </c>
      <c r="T420" s="185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86" t="s">
        <v>232</v>
      </c>
      <c r="AT420" s="186" t="s">
        <v>317</v>
      </c>
      <c r="AU420" s="186" t="s">
        <v>81</v>
      </c>
      <c r="AY420" s="18" t="s">
        <v>189</v>
      </c>
      <c r="BE420" s="187">
        <f>IF(N420="základní",J420,0)</f>
        <v>42834.800000000003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8" t="s">
        <v>79</v>
      </c>
      <c r="BK420" s="187">
        <f>ROUND(I420*H420,2)</f>
        <v>42834.800000000003</v>
      </c>
      <c r="BL420" s="18" t="s">
        <v>195</v>
      </c>
      <c r="BM420" s="186" t="s">
        <v>706</v>
      </c>
    </row>
    <row r="421" s="13" customFormat="1">
      <c r="A421" s="13"/>
      <c r="B421" s="188"/>
      <c r="C421" s="13"/>
      <c r="D421" s="189" t="s">
        <v>197</v>
      </c>
      <c r="E421" s="190" t="s">
        <v>1</v>
      </c>
      <c r="F421" s="191" t="s">
        <v>707</v>
      </c>
      <c r="G421" s="13"/>
      <c r="H421" s="192">
        <v>0.69199999999999995</v>
      </c>
      <c r="I421" s="13"/>
      <c r="J421" s="13"/>
      <c r="K421" s="13"/>
      <c r="L421" s="188"/>
      <c r="M421" s="193"/>
      <c r="N421" s="194"/>
      <c r="O421" s="194"/>
      <c r="P421" s="194"/>
      <c r="Q421" s="194"/>
      <c r="R421" s="194"/>
      <c r="S421" s="194"/>
      <c r="T421" s="19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0" t="s">
        <v>197</v>
      </c>
      <c r="AU421" s="190" t="s">
        <v>81</v>
      </c>
      <c r="AV421" s="13" t="s">
        <v>81</v>
      </c>
      <c r="AW421" s="13" t="s">
        <v>29</v>
      </c>
      <c r="AX421" s="13" t="s">
        <v>79</v>
      </c>
      <c r="AY421" s="190" t="s">
        <v>189</v>
      </c>
    </row>
    <row r="422" s="2" customFormat="1" ht="24.15" customHeight="1">
      <c r="A422" s="31"/>
      <c r="B422" s="174"/>
      <c r="C422" s="203" t="s">
        <v>708</v>
      </c>
      <c r="D422" s="203" t="s">
        <v>317</v>
      </c>
      <c r="E422" s="204" t="s">
        <v>709</v>
      </c>
      <c r="F422" s="205" t="s">
        <v>710</v>
      </c>
      <c r="G422" s="206" t="s">
        <v>290</v>
      </c>
      <c r="H422" s="207">
        <v>0.023</v>
      </c>
      <c r="I422" s="208">
        <v>60300</v>
      </c>
      <c r="J422" s="208">
        <f>ROUND(I422*H422,2)</f>
        <v>1386.9000000000001</v>
      </c>
      <c r="K422" s="209"/>
      <c r="L422" s="210"/>
      <c r="M422" s="211" t="s">
        <v>1</v>
      </c>
      <c r="N422" s="212" t="s">
        <v>38</v>
      </c>
      <c r="O422" s="184">
        <v>0</v>
      </c>
      <c r="P422" s="184">
        <f>O422*H422</f>
        <v>0</v>
      </c>
      <c r="Q422" s="184">
        <v>1</v>
      </c>
      <c r="R422" s="184">
        <f>Q422*H422</f>
        <v>0.023</v>
      </c>
      <c r="S422" s="184">
        <v>0</v>
      </c>
      <c r="T422" s="185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86" t="s">
        <v>232</v>
      </c>
      <c r="AT422" s="186" t="s">
        <v>317</v>
      </c>
      <c r="AU422" s="186" t="s">
        <v>81</v>
      </c>
      <c r="AY422" s="18" t="s">
        <v>189</v>
      </c>
      <c r="BE422" s="187">
        <f>IF(N422="základní",J422,0)</f>
        <v>1386.9000000000001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8" t="s">
        <v>79</v>
      </c>
      <c r="BK422" s="187">
        <f>ROUND(I422*H422,2)</f>
        <v>1386.9000000000001</v>
      </c>
      <c r="BL422" s="18" t="s">
        <v>195</v>
      </c>
      <c r="BM422" s="186" t="s">
        <v>711</v>
      </c>
    </row>
    <row r="423" s="13" customFormat="1">
      <c r="A423" s="13"/>
      <c r="B423" s="188"/>
      <c r="C423" s="13"/>
      <c r="D423" s="189" t="s">
        <v>197</v>
      </c>
      <c r="E423" s="190" t="s">
        <v>1</v>
      </c>
      <c r="F423" s="191" t="s">
        <v>712</v>
      </c>
      <c r="G423" s="13"/>
      <c r="H423" s="192">
        <v>0.023</v>
      </c>
      <c r="I423" s="13"/>
      <c r="J423" s="13"/>
      <c r="K423" s="13"/>
      <c r="L423" s="188"/>
      <c r="M423" s="193"/>
      <c r="N423" s="194"/>
      <c r="O423" s="194"/>
      <c r="P423" s="194"/>
      <c r="Q423" s="194"/>
      <c r="R423" s="194"/>
      <c r="S423" s="194"/>
      <c r="T423" s="19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0" t="s">
        <v>197</v>
      </c>
      <c r="AU423" s="190" t="s">
        <v>81</v>
      </c>
      <c r="AV423" s="13" t="s">
        <v>81</v>
      </c>
      <c r="AW423" s="13" t="s">
        <v>29</v>
      </c>
      <c r="AX423" s="13" t="s">
        <v>79</v>
      </c>
      <c r="AY423" s="190" t="s">
        <v>189</v>
      </c>
    </row>
    <row r="424" s="2" customFormat="1" ht="16.5" customHeight="1">
      <c r="A424" s="31"/>
      <c r="B424" s="174"/>
      <c r="C424" s="175" t="s">
        <v>713</v>
      </c>
      <c r="D424" s="175" t="s">
        <v>191</v>
      </c>
      <c r="E424" s="176" t="s">
        <v>714</v>
      </c>
      <c r="F424" s="177" t="s">
        <v>715</v>
      </c>
      <c r="G424" s="178" t="s">
        <v>256</v>
      </c>
      <c r="H424" s="179">
        <v>200</v>
      </c>
      <c r="I424" s="180">
        <v>135</v>
      </c>
      <c r="J424" s="180">
        <f>ROUND(I424*H424,2)</f>
        <v>27000</v>
      </c>
      <c r="K424" s="181"/>
      <c r="L424" s="32"/>
      <c r="M424" s="182" t="s">
        <v>1</v>
      </c>
      <c r="N424" s="183" t="s">
        <v>38</v>
      </c>
      <c r="O424" s="184">
        <v>0.36599999999999999</v>
      </c>
      <c r="P424" s="184">
        <f>O424*H424</f>
        <v>73.200000000000003</v>
      </c>
      <c r="Q424" s="184">
        <v>0.00029999999999999997</v>
      </c>
      <c r="R424" s="184">
        <f>Q424*H424</f>
        <v>0.059999999999999998</v>
      </c>
      <c r="S424" s="184">
        <v>0</v>
      </c>
      <c r="T424" s="185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86" t="s">
        <v>195</v>
      </c>
      <c r="AT424" s="186" t="s">
        <v>191</v>
      </c>
      <c r="AU424" s="186" t="s">
        <v>81</v>
      </c>
      <c r="AY424" s="18" t="s">
        <v>189</v>
      </c>
      <c r="BE424" s="187">
        <f>IF(N424="základní",J424,0)</f>
        <v>27000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8" t="s">
        <v>79</v>
      </c>
      <c r="BK424" s="187">
        <f>ROUND(I424*H424,2)</f>
        <v>27000</v>
      </c>
      <c r="BL424" s="18" t="s">
        <v>195</v>
      </c>
      <c r="BM424" s="186" t="s">
        <v>716</v>
      </c>
    </row>
    <row r="425" s="13" customFormat="1">
      <c r="A425" s="13"/>
      <c r="B425" s="188"/>
      <c r="C425" s="13"/>
      <c r="D425" s="189" t="s">
        <v>197</v>
      </c>
      <c r="E425" s="190" t="s">
        <v>1</v>
      </c>
      <c r="F425" s="191" t="s">
        <v>717</v>
      </c>
      <c r="G425" s="13"/>
      <c r="H425" s="192">
        <v>200</v>
      </c>
      <c r="I425" s="13"/>
      <c r="J425" s="13"/>
      <c r="K425" s="13"/>
      <c r="L425" s="188"/>
      <c r="M425" s="193"/>
      <c r="N425" s="194"/>
      <c r="O425" s="194"/>
      <c r="P425" s="194"/>
      <c r="Q425" s="194"/>
      <c r="R425" s="194"/>
      <c r="S425" s="194"/>
      <c r="T425" s="19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0" t="s">
        <v>197</v>
      </c>
      <c r="AU425" s="190" t="s">
        <v>81</v>
      </c>
      <c r="AV425" s="13" t="s">
        <v>81</v>
      </c>
      <c r="AW425" s="13" t="s">
        <v>29</v>
      </c>
      <c r="AX425" s="13" t="s">
        <v>79</v>
      </c>
      <c r="AY425" s="190" t="s">
        <v>189</v>
      </c>
    </row>
    <row r="426" s="2" customFormat="1" ht="24.15" customHeight="1">
      <c r="A426" s="31"/>
      <c r="B426" s="174"/>
      <c r="C426" s="175" t="s">
        <v>718</v>
      </c>
      <c r="D426" s="175" t="s">
        <v>191</v>
      </c>
      <c r="E426" s="176" t="s">
        <v>719</v>
      </c>
      <c r="F426" s="177" t="s">
        <v>720</v>
      </c>
      <c r="G426" s="178" t="s">
        <v>194</v>
      </c>
      <c r="H426" s="179">
        <v>29</v>
      </c>
      <c r="I426" s="180">
        <v>206</v>
      </c>
      <c r="J426" s="180">
        <f>ROUND(I426*H426,2)</f>
        <v>5974</v>
      </c>
      <c r="K426" s="181"/>
      <c r="L426" s="32"/>
      <c r="M426" s="182" t="s">
        <v>1</v>
      </c>
      <c r="N426" s="183" t="s">
        <v>38</v>
      </c>
      <c r="O426" s="184">
        <v>0.20000000000000001</v>
      </c>
      <c r="P426" s="184">
        <f>O426*H426</f>
        <v>5.8000000000000007</v>
      </c>
      <c r="Q426" s="184">
        <v>0.00069999999999999999</v>
      </c>
      <c r="R426" s="184">
        <f>Q426*H426</f>
        <v>0.020299999999999999</v>
      </c>
      <c r="S426" s="184">
        <v>0</v>
      </c>
      <c r="T426" s="185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86" t="s">
        <v>195</v>
      </c>
      <c r="AT426" s="186" t="s">
        <v>191</v>
      </c>
      <c r="AU426" s="186" t="s">
        <v>81</v>
      </c>
      <c r="AY426" s="18" t="s">
        <v>189</v>
      </c>
      <c r="BE426" s="187">
        <f>IF(N426="základní",J426,0)</f>
        <v>5974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8" t="s">
        <v>79</v>
      </c>
      <c r="BK426" s="187">
        <f>ROUND(I426*H426,2)</f>
        <v>5974</v>
      </c>
      <c r="BL426" s="18" t="s">
        <v>195</v>
      </c>
      <c r="BM426" s="186" t="s">
        <v>721</v>
      </c>
    </row>
    <row r="427" s="2" customFormat="1" ht="24.15" customHeight="1">
      <c r="A427" s="31"/>
      <c r="B427" s="174"/>
      <c r="C427" s="203" t="s">
        <v>722</v>
      </c>
      <c r="D427" s="203" t="s">
        <v>317</v>
      </c>
      <c r="E427" s="204" t="s">
        <v>723</v>
      </c>
      <c r="F427" s="205" t="s">
        <v>724</v>
      </c>
      <c r="G427" s="206" t="s">
        <v>194</v>
      </c>
      <c r="H427" s="207">
        <v>11</v>
      </c>
      <c r="I427" s="208">
        <v>569</v>
      </c>
      <c r="J427" s="208">
        <f>ROUND(I427*H427,2)</f>
        <v>6259</v>
      </c>
      <c r="K427" s="209"/>
      <c r="L427" s="210"/>
      <c r="M427" s="211" t="s">
        <v>1</v>
      </c>
      <c r="N427" s="212" t="s">
        <v>38</v>
      </c>
      <c r="O427" s="184">
        <v>0</v>
      </c>
      <c r="P427" s="184">
        <f>O427*H427</f>
        <v>0</v>
      </c>
      <c r="Q427" s="184">
        <v>0.0012999999999999999</v>
      </c>
      <c r="R427" s="184">
        <f>Q427*H427</f>
        <v>0.0143</v>
      </c>
      <c r="S427" s="184">
        <v>0</v>
      </c>
      <c r="T427" s="185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86" t="s">
        <v>232</v>
      </c>
      <c r="AT427" s="186" t="s">
        <v>317</v>
      </c>
      <c r="AU427" s="186" t="s">
        <v>81</v>
      </c>
      <c r="AY427" s="18" t="s">
        <v>189</v>
      </c>
      <c r="BE427" s="187">
        <f>IF(N427="základní",J427,0)</f>
        <v>6259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8" t="s">
        <v>79</v>
      </c>
      <c r="BK427" s="187">
        <f>ROUND(I427*H427,2)</f>
        <v>6259</v>
      </c>
      <c r="BL427" s="18" t="s">
        <v>195</v>
      </c>
      <c r="BM427" s="186" t="s">
        <v>725</v>
      </c>
    </row>
    <row r="428" s="15" customFormat="1">
      <c r="A428" s="15"/>
      <c r="B428" s="213"/>
      <c r="C428" s="15"/>
      <c r="D428" s="189" t="s">
        <v>197</v>
      </c>
      <c r="E428" s="214" t="s">
        <v>1</v>
      </c>
      <c r="F428" s="215" t="s">
        <v>726</v>
      </c>
      <c r="G428" s="15"/>
      <c r="H428" s="214" t="s">
        <v>1</v>
      </c>
      <c r="I428" s="15"/>
      <c r="J428" s="15"/>
      <c r="K428" s="15"/>
      <c r="L428" s="213"/>
      <c r="M428" s="216"/>
      <c r="N428" s="217"/>
      <c r="O428" s="217"/>
      <c r="P428" s="217"/>
      <c r="Q428" s="217"/>
      <c r="R428" s="217"/>
      <c r="S428" s="217"/>
      <c r="T428" s="21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4" t="s">
        <v>197</v>
      </c>
      <c r="AU428" s="214" t="s">
        <v>81</v>
      </c>
      <c r="AV428" s="15" t="s">
        <v>79</v>
      </c>
      <c r="AW428" s="15" t="s">
        <v>29</v>
      </c>
      <c r="AX428" s="15" t="s">
        <v>73</v>
      </c>
      <c r="AY428" s="214" t="s">
        <v>189</v>
      </c>
    </row>
    <row r="429" s="13" customFormat="1">
      <c r="A429" s="13"/>
      <c r="B429" s="188"/>
      <c r="C429" s="13"/>
      <c r="D429" s="189" t="s">
        <v>197</v>
      </c>
      <c r="E429" s="190" t="s">
        <v>1</v>
      </c>
      <c r="F429" s="191" t="s">
        <v>727</v>
      </c>
      <c r="G429" s="13"/>
      <c r="H429" s="192">
        <v>2</v>
      </c>
      <c r="I429" s="13"/>
      <c r="J429" s="13"/>
      <c r="K429" s="13"/>
      <c r="L429" s="188"/>
      <c r="M429" s="193"/>
      <c r="N429" s="194"/>
      <c r="O429" s="194"/>
      <c r="P429" s="194"/>
      <c r="Q429" s="194"/>
      <c r="R429" s="194"/>
      <c r="S429" s="194"/>
      <c r="T429" s="19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0" t="s">
        <v>197</v>
      </c>
      <c r="AU429" s="190" t="s">
        <v>81</v>
      </c>
      <c r="AV429" s="13" t="s">
        <v>81</v>
      </c>
      <c r="AW429" s="13" t="s">
        <v>29</v>
      </c>
      <c r="AX429" s="13" t="s">
        <v>73</v>
      </c>
      <c r="AY429" s="190" t="s">
        <v>189</v>
      </c>
    </row>
    <row r="430" s="13" customFormat="1">
      <c r="A430" s="13"/>
      <c r="B430" s="188"/>
      <c r="C430" s="13"/>
      <c r="D430" s="189" t="s">
        <v>197</v>
      </c>
      <c r="E430" s="190" t="s">
        <v>1</v>
      </c>
      <c r="F430" s="191" t="s">
        <v>728</v>
      </c>
      <c r="G430" s="13"/>
      <c r="H430" s="192">
        <v>1</v>
      </c>
      <c r="I430" s="13"/>
      <c r="J430" s="13"/>
      <c r="K430" s="13"/>
      <c r="L430" s="188"/>
      <c r="M430" s="193"/>
      <c r="N430" s="194"/>
      <c r="O430" s="194"/>
      <c r="P430" s="194"/>
      <c r="Q430" s="194"/>
      <c r="R430" s="194"/>
      <c r="S430" s="194"/>
      <c r="T430" s="19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0" t="s">
        <v>197</v>
      </c>
      <c r="AU430" s="190" t="s">
        <v>81</v>
      </c>
      <c r="AV430" s="13" t="s">
        <v>81</v>
      </c>
      <c r="AW430" s="13" t="s">
        <v>29</v>
      </c>
      <c r="AX430" s="13" t="s">
        <v>73</v>
      </c>
      <c r="AY430" s="190" t="s">
        <v>189</v>
      </c>
    </row>
    <row r="431" s="15" customFormat="1">
      <c r="A431" s="15"/>
      <c r="B431" s="213"/>
      <c r="C431" s="15"/>
      <c r="D431" s="189" t="s">
        <v>197</v>
      </c>
      <c r="E431" s="214" t="s">
        <v>1</v>
      </c>
      <c r="F431" s="215" t="s">
        <v>729</v>
      </c>
      <c r="G431" s="15"/>
      <c r="H431" s="214" t="s">
        <v>1</v>
      </c>
      <c r="I431" s="15"/>
      <c r="J431" s="15"/>
      <c r="K431" s="15"/>
      <c r="L431" s="213"/>
      <c r="M431" s="216"/>
      <c r="N431" s="217"/>
      <c r="O431" s="217"/>
      <c r="P431" s="217"/>
      <c r="Q431" s="217"/>
      <c r="R431" s="217"/>
      <c r="S431" s="217"/>
      <c r="T431" s="218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14" t="s">
        <v>197</v>
      </c>
      <c r="AU431" s="214" t="s">
        <v>81</v>
      </c>
      <c r="AV431" s="15" t="s">
        <v>79</v>
      </c>
      <c r="AW431" s="15" t="s">
        <v>29</v>
      </c>
      <c r="AX431" s="15" t="s">
        <v>73</v>
      </c>
      <c r="AY431" s="214" t="s">
        <v>189</v>
      </c>
    </row>
    <row r="432" s="13" customFormat="1">
      <c r="A432" s="13"/>
      <c r="B432" s="188"/>
      <c r="C432" s="13"/>
      <c r="D432" s="189" t="s">
        <v>197</v>
      </c>
      <c r="E432" s="190" t="s">
        <v>1</v>
      </c>
      <c r="F432" s="191" t="s">
        <v>730</v>
      </c>
      <c r="G432" s="13"/>
      <c r="H432" s="192">
        <v>3</v>
      </c>
      <c r="I432" s="13"/>
      <c r="J432" s="13"/>
      <c r="K432" s="13"/>
      <c r="L432" s="188"/>
      <c r="M432" s="193"/>
      <c r="N432" s="194"/>
      <c r="O432" s="194"/>
      <c r="P432" s="194"/>
      <c r="Q432" s="194"/>
      <c r="R432" s="194"/>
      <c r="S432" s="194"/>
      <c r="T432" s="19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0" t="s">
        <v>197</v>
      </c>
      <c r="AU432" s="190" t="s">
        <v>81</v>
      </c>
      <c r="AV432" s="13" t="s">
        <v>81</v>
      </c>
      <c r="AW432" s="13" t="s">
        <v>29</v>
      </c>
      <c r="AX432" s="13" t="s">
        <v>73</v>
      </c>
      <c r="AY432" s="190" t="s">
        <v>189</v>
      </c>
    </row>
    <row r="433" s="15" customFormat="1">
      <c r="A433" s="15"/>
      <c r="B433" s="213"/>
      <c r="C433" s="15"/>
      <c r="D433" s="189" t="s">
        <v>197</v>
      </c>
      <c r="E433" s="214" t="s">
        <v>1</v>
      </c>
      <c r="F433" s="215" t="s">
        <v>731</v>
      </c>
      <c r="G433" s="15"/>
      <c r="H433" s="214" t="s">
        <v>1</v>
      </c>
      <c r="I433" s="15"/>
      <c r="J433" s="15"/>
      <c r="K433" s="15"/>
      <c r="L433" s="213"/>
      <c r="M433" s="216"/>
      <c r="N433" s="217"/>
      <c r="O433" s="217"/>
      <c r="P433" s="217"/>
      <c r="Q433" s="217"/>
      <c r="R433" s="217"/>
      <c r="S433" s="217"/>
      <c r="T433" s="21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14" t="s">
        <v>197</v>
      </c>
      <c r="AU433" s="214" t="s">
        <v>81</v>
      </c>
      <c r="AV433" s="15" t="s">
        <v>79</v>
      </c>
      <c r="AW433" s="15" t="s">
        <v>29</v>
      </c>
      <c r="AX433" s="15" t="s">
        <v>73</v>
      </c>
      <c r="AY433" s="214" t="s">
        <v>189</v>
      </c>
    </row>
    <row r="434" s="13" customFormat="1">
      <c r="A434" s="13"/>
      <c r="B434" s="188"/>
      <c r="C434" s="13"/>
      <c r="D434" s="189" t="s">
        <v>197</v>
      </c>
      <c r="E434" s="190" t="s">
        <v>1</v>
      </c>
      <c r="F434" s="191" t="s">
        <v>727</v>
      </c>
      <c r="G434" s="13"/>
      <c r="H434" s="192">
        <v>2</v>
      </c>
      <c r="I434" s="13"/>
      <c r="J434" s="13"/>
      <c r="K434" s="13"/>
      <c r="L434" s="188"/>
      <c r="M434" s="193"/>
      <c r="N434" s="194"/>
      <c r="O434" s="194"/>
      <c r="P434" s="194"/>
      <c r="Q434" s="194"/>
      <c r="R434" s="194"/>
      <c r="S434" s="194"/>
      <c r="T434" s="19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0" t="s">
        <v>197</v>
      </c>
      <c r="AU434" s="190" t="s">
        <v>81</v>
      </c>
      <c r="AV434" s="13" t="s">
        <v>81</v>
      </c>
      <c r="AW434" s="13" t="s">
        <v>29</v>
      </c>
      <c r="AX434" s="13" t="s">
        <v>73</v>
      </c>
      <c r="AY434" s="190" t="s">
        <v>189</v>
      </c>
    </row>
    <row r="435" s="13" customFormat="1">
      <c r="A435" s="13"/>
      <c r="B435" s="188"/>
      <c r="C435" s="13"/>
      <c r="D435" s="189" t="s">
        <v>197</v>
      </c>
      <c r="E435" s="190" t="s">
        <v>1</v>
      </c>
      <c r="F435" s="191" t="s">
        <v>732</v>
      </c>
      <c r="G435" s="13"/>
      <c r="H435" s="192">
        <v>1</v>
      </c>
      <c r="I435" s="13"/>
      <c r="J435" s="13"/>
      <c r="K435" s="13"/>
      <c r="L435" s="188"/>
      <c r="M435" s="193"/>
      <c r="N435" s="194"/>
      <c r="O435" s="194"/>
      <c r="P435" s="194"/>
      <c r="Q435" s="194"/>
      <c r="R435" s="194"/>
      <c r="S435" s="194"/>
      <c r="T435" s="19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0" t="s">
        <v>197</v>
      </c>
      <c r="AU435" s="190" t="s">
        <v>81</v>
      </c>
      <c r="AV435" s="13" t="s">
        <v>81</v>
      </c>
      <c r="AW435" s="13" t="s">
        <v>29</v>
      </c>
      <c r="AX435" s="13" t="s">
        <v>73</v>
      </c>
      <c r="AY435" s="190" t="s">
        <v>189</v>
      </c>
    </row>
    <row r="436" s="13" customFormat="1">
      <c r="A436" s="13"/>
      <c r="B436" s="188"/>
      <c r="C436" s="13"/>
      <c r="D436" s="189" t="s">
        <v>197</v>
      </c>
      <c r="E436" s="190" t="s">
        <v>1</v>
      </c>
      <c r="F436" s="191" t="s">
        <v>733</v>
      </c>
      <c r="G436" s="13"/>
      <c r="H436" s="192">
        <v>1</v>
      </c>
      <c r="I436" s="13"/>
      <c r="J436" s="13"/>
      <c r="K436" s="13"/>
      <c r="L436" s="188"/>
      <c r="M436" s="193"/>
      <c r="N436" s="194"/>
      <c r="O436" s="194"/>
      <c r="P436" s="194"/>
      <c r="Q436" s="194"/>
      <c r="R436" s="194"/>
      <c r="S436" s="194"/>
      <c r="T436" s="19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0" t="s">
        <v>197</v>
      </c>
      <c r="AU436" s="190" t="s">
        <v>81</v>
      </c>
      <c r="AV436" s="13" t="s">
        <v>81</v>
      </c>
      <c r="AW436" s="13" t="s">
        <v>29</v>
      </c>
      <c r="AX436" s="13" t="s">
        <v>73</v>
      </c>
      <c r="AY436" s="190" t="s">
        <v>189</v>
      </c>
    </row>
    <row r="437" s="15" customFormat="1">
      <c r="A437" s="15"/>
      <c r="B437" s="213"/>
      <c r="C437" s="15"/>
      <c r="D437" s="189" t="s">
        <v>197</v>
      </c>
      <c r="E437" s="214" t="s">
        <v>1</v>
      </c>
      <c r="F437" s="215" t="s">
        <v>734</v>
      </c>
      <c r="G437" s="15"/>
      <c r="H437" s="214" t="s">
        <v>1</v>
      </c>
      <c r="I437" s="15"/>
      <c r="J437" s="15"/>
      <c r="K437" s="15"/>
      <c r="L437" s="213"/>
      <c r="M437" s="216"/>
      <c r="N437" s="217"/>
      <c r="O437" s="217"/>
      <c r="P437" s="217"/>
      <c r="Q437" s="217"/>
      <c r="R437" s="217"/>
      <c r="S437" s="217"/>
      <c r="T437" s="21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14" t="s">
        <v>197</v>
      </c>
      <c r="AU437" s="214" t="s">
        <v>81</v>
      </c>
      <c r="AV437" s="15" t="s">
        <v>79</v>
      </c>
      <c r="AW437" s="15" t="s">
        <v>29</v>
      </c>
      <c r="AX437" s="15" t="s">
        <v>73</v>
      </c>
      <c r="AY437" s="214" t="s">
        <v>189</v>
      </c>
    </row>
    <row r="438" s="13" customFormat="1">
      <c r="A438" s="13"/>
      <c r="B438" s="188"/>
      <c r="C438" s="13"/>
      <c r="D438" s="189" t="s">
        <v>197</v>
      </c>
      <c r="E438" s="190" t="s">
        <v>1</v>
      </c>
      <c r="F438" s="191" t="s">
        <v>735</v>
      </c>
      <c r="G438" s="13"/>
      <c r="H438" s="192">
        <v>1</v>
      </c>
      <c r="I438" s="13"/>
      <c r="J438" s="13"/>
      <c r="K438" s="13"/>
      <c r="L438" s="188"/>
      <c r="M438" s="193"/>
      <c r="N438" s="194"/>
      <c r="O438" s="194"/>
      <c r="P438" s="194"/>
      <c r="Q438" s="194"/>
      <c r="R438" s="194"/>
      <c r="S438" s="194"/>
      <c r="T438" s="19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0" t="s">
        <v>197</v>
      </c>
      <c r="AU438" s="190" t="s">
        <v>81</v>
      </c>
      <c r="AV438" s="13" t="s">
        <v>81</v>
      </c>
      <c r="AW438" s="13" t="s">
        <v>29</v>
      </c>
      <c r="AX438" s="13" t="s">
        <v>73</v>
      </c>
      <c r="AY438" s="190" t="s">
        <v>189</v>
      </c>
    </row>
    <row r="439" s="14" customFormat="1">
      <c r="A439" s="14"/>
      <c r="B439" s="196"/>
      <c r="C439" s="14"/>
      <c r="D439" s="189" t="s">
        <v>197</v>
      </c>
      <c r="E439" s="197" t="s">
        <v>1</v>
      </c>
      <c r="F439" s="198" t="s">
        <v>226</v>
      </c>
      <c r="G439" s="14"/>
      <c r="H439" s="199">
        <v>11</v>
      </c>
      <c r="I439" s="14"/>
      <c r="J439" s="14"/>
      <c r="K439" s="14"/>
      <c r="L439" s="196"/>
      <c r="M439" s="200"/>
      <c r="N439" s="201"/>
      <c r="O439" s="201"/>
      <c r="P439" s="201"/>
      <c r="Q439" s="201"/>
      <c r="R439" s="201"/>
      <c r="S439" s="201"/>
      <c r="T439" s="20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7" t="s">
        <v>197</v>
      </c>
      <c r="AU439" s="197" t="s">
        <v>81</v>
      </c>
      <c r="AV439" s="14" t="s">
        <v>195</v>
      </c>
      <c r="AW439" s="14" t="s">
        <v>29</v>
      </c>
      <c r="AX439" s="14" t="s">
        <v>79</v>
      </c>
      <c r="AY439" s="197" t="s">
        <v>189</v>
      </c>
    </row>
    <row r="440" s="2" customFormat="1" ht="21.75" customHeight="1">
      <c r="A440" s="31"/>
      <c r="B440" s="174"/>
      <c r="C440" s="203" t="s">
        <v>736</v>
      </c>
      <c r="D440" s="203" t="s">
        <v>317</v>
      </c>
      <c r="E440" s="204" t="s">
        <v>737</v>
      </c>
      <c r="F440" s="205" t="s">
        <v>738</v>
      </c>
      <c r="G440" s="206" t="s">
        <v>194</v>
      </c>
      <c r="H440" s="207">
        <v>10</v>
      </c>
      <c r="I440" s="208">
        <v>323</v>
      </c>
      <c r="J440" s="208">
        <f>ROUND(I440*H440,2)</f>
        <v>3230</v>
      </c>
      <c r="K440" s="209"/>
      <c r="L440" s="210"/>
      <c r="M440" s="211" t="s">
        <v>1</v>
      </c>
      <c r="N440" s="212" t="s">
        <v>38</v>
      </c>
      <c r="O440" s="184">
        <v>0</v>
      </c>
      <c r="P440" s="184">
        <f>O440*H440</f>
        <v>0</v>
      </c>
      <c r="Q440" s="184">
        <v>0.00050000000000000001</v>
      </c>
      <c r="R440" s="184">
        <f>Q440*H440</f>
        <v>0.0050000000000000001</v>
      </c>
      <c r="S440" s="184">
        <v>0</v>
      </c>
      <c r="T440" s="185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86" t="s">
        <v>232</v>
      </c>
      <c r="AT440" s="186" t="s">
        <v>317</v>
      </c>
      <c r="AU440" s="186" t="s">
        <v>81</v>
      </c>
      <c r="AY440" s="18" t="s">
        <v>189</v>
      </c>
      <c r="BE440" s="187">
        <f>IF(N440="základní",J440,0)</f>
        <v>3230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8" t="s">
        <v>79</v>
      </c>
      <c r="BK440" s="187">
        <f>ROUND(I440*H440,2)</f>
        <v>3230</v>
      </c>
      <c r="BL440" s="18" t="s">
        <v>195</v>
      </c>
      <c r="BM440" s="186" t="s">
        <v>739</v>
      </c>
    </row>
    <row r="441" s="15" customFormat="1">
      <c r="A441" s="15"/>
      <c r="B441" s="213"/>
      <c r="C441" s="15"/>
      <c r="D441" s="189" t="s">
        <v>197</v>
      </c>
      <c r="E441" s="214" t="s">
        <v>1</v>
      </c>
      <c r="F441" s="215" t="s">
        <v>726</v>
      </c>
      <c r="G441" s="15"/>
      <c r="H441" s="214" t="s">
        <v>1</v>
      </c>
      <c r="I441" s="15"/>
      <c r="J441" s="15"/>
      <c r="K441" s="15"/>
      <c r="L441" s="213"/>
      <c r="M441" s="216"/>
      <c r="N441" s="217"/>
      <c r="O441" s="217"/>
      <c r="P441" s="217"/>
      <c r="Q441" s="217"/>
      <c r="R441" s="217"/>
      <c r="S441" s="217"/>
      <c r="T441" s="21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14" t="s">
        <v>197</v>
      </c>
      <c r="AU441" s="214" t="s">
        <v>81</v>
      </c>
      <c r="AV441" s="15" t="s">
        <v>79</v>
      </c>
      <c r="AW441" s="15" t="s">
        <v>29</v>
      </c>
      <c r="AX441" s="15" t="s">
        <v>73</v>
      </c>
      <c r="AY441" s="214" t="s">
        <v>189</v>
      </c>
    </row>
    <row r="442" s="13" customFormat="1">
      <c r="A442" s="13"/>
      <c r="B442" s="188"/>
      <c r="C442" s="13"/>
      <c r="D442" s="189" t="s">
        <v>197</v>
      </c>
      <c r="E442" s="190" t="s">
        <v>1</v>
      </c>
      <c r="F442" s="191" t="s">
        <v>740</v>
      </c>
      <c r="G442" s="13"/>
      <c r="H442" s="192">
        <v>4</v>
      </c>
      <c r="I442" s="13"/>
      <c r="J442" s="13"/>
      <c r="K442" s="13"/>
      <c r="L442" s="188"/>
      <c r="M442" s="193"/>
      <c r="N442" s="194"/>
      <c r="O442" s="194"/>
      <c r="P442" s="194"/>
      <c r="Q442" s="194"/>
      <c r="R442" s="194"/>
      <c r="S442" s="194"/>
      <c r="T442" s="19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0" t="s">
        <v>197</v>
      </c>
      <c r="AU442" s="190" t="s">
        <v>81</v>
      </c>
      <c r="AV442" s="13" t="s">
        <v>81</v>
      </c>
      <c r="AW442" s="13" t="s">
        <v>29</v>
      </c>
      <c r="AX442" s="13" t="s">
        <v>73</v>
      </c>
      <c r="AY442" s="190" t="s">
        <v>189</v>
      </c>
    </row>
    <row r="443" s="15" customFormat="1">
      <c r="A443" s="15"/>
      <c r="B443" s="213"/>
      <c r="C443" s="15"/>
      <c r="D443" s="189" t="s">
        <v>197</v>
      </c>
      <c r="E443" s="214" t="s">
        <v>1</v>
      </c>
      <c r="F443" s="215" t="s">
        <v>729</v>
      </c>
      <c r="G443" s="15"/>
      <c r="H443" s="214" t="s">
        <v>1</v>
      </c>
      <c r="I443" s="15"/>
      <c r="J443" s="15"/>
      <c r="K443" s="15"/>
      <c r="L443" s="213"/>
      <c r="M443" s="216"/>
      <c r="N443" s="217"/>
      <c r="O443" s="217"/>
      <c r="P443" s="217"/>
      <c r="Q443" s="217"/>
      <c r="R443" s="217"/>
      <c r="S443" s="217"/>
      <c r="T443" s="21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14" t="s">
        <v>197</v>
      </c>
      <c r="AU443" s="214" t="s">
        <v>81</v>
      </c>
      <c r="AV443" s="15" t="s">
        <v>79</v>
      </c>
      <c r="AW443" s="15" t="s">
        <v>29</v>
      </c>
      <c r="AX443" s="15" t="s">
        <v>73</v>
      </c>
      <c r="AY443" s="214" t="s">
        <v>189</v>
      </c>
    </row>
    <row r="444" s="13" customFormat="1">
      <c r="A444" s="13"/>
      <c r="B444" s="188"/>
      <c r="C444" s="13"/>
      <c r="D444" s="189" t="s">
        <v>197</v>
      </c>
      <c r="E444" s="190" t="s">
        <v>1</v>
      </c>
      <c r="F444" s="191" t="s">
        <v>741</v>
      </c>
      <c r="G444" s="13"/>
      <c r="H444" s="192">
        <v>2</v>
      </c>
      <c r="I444" s="13"/>
      <c r="J444" s="13"/>
      <c r="K444" s="13"/>
      <c r="L444" s="188"/>
      <c r="M444" s="193"/>
      <c r="N444" s="194"/>
      <c r="O444" s="194"/>
      <c r="P444" s="194"/>
      <c r="Q444" s="194"/>
      <c r="R444" s="194"/>
      <c r="S444" s="194"/>
      <c r="T444" s="19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0" t="s">
        <v>197</v>
      </c>
      <c r="AU444" s="190" t="s">
        <v>81</v>
      </c>
      <c r="AV444" s="13" t="s">
        <v>81</v>
      </c>
      <c r="AW444" s="13" t="s">
        <v>29</v>
      </c>
      <c r="AX444" s="13" t="s">
        <v>73</v>
      </c>
      <c r="AY444" s="190" t="s">
        <v>189</v>
      </c>
    </row>
    <row r="445" s="15" customFormat="1">
      <c r="A445" s="15"/>
      <c r="B445" s="213"/>
      <c r="C445" s="15"/>
      <c r="D445" s="189" t="s">
        <v>197</v>
      </c>
      <c r="E445" s="214" t="s">
        <v>1</v>
      </c>
      <c r="F445" s="215" t="s">
        <v>731</v>
      </c>
      <c r="G445" s="15"/>
      <c r="H445" s="214" t="s">
        <v>1</v>
      </c>
      <c r="I445" s="15"/>
      <c r="J445" s="15"/>
      <c r="K445" s="15"/>
      <c r="L445" s="213"/>
      <c r="M445" s="216"/>
      <c r="N445" s="217"/>
      <c r="O445" s="217"/>
      <c r="P445" s="217"/>
      <c r="Q445" s="217"/>
      <c r="R445" s="217"/>
      <c r="S445" s="217"/>
      <c r="T445" s="218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14" t="s">
        <v>197</v>
      </c>
      <c r="AU445" s="214" t="s">
        <v>81</v>
      </c>
      <c r="AV445" s="15" t="s">
        <v>79</v>
      </c>
      <c r="AW445" s="15" t="s">
        <v>29</v>
      </c>
      <c r="AX445" s="15" t="s">
        <v>73</v>
      </c>
      <c r="AY445" s="214" t="s">
        <v>189</v>
      </c>
    </row>
    <row r="446" s="13" customFormat="1">
      <c r="A446" s="13"/>
      <c r="B446" s="188"/>
      <c r="C446" s="13"/>
      <c r="D446" s="189" t="s">
        <v>197</v>
      </c>
      <c r="E446" s="190" t="s">
        <v>1</v>
      </c>
      <c r="F446" s="191" t="s">
        <v>742</v>
      </c>
      <c r="G446" s="13"/>
      <c r="H446" s="192">
        <v>3</v>
      </c>
      <c r="I446" s="13"/>
      <c r="J446" s="13"/>
      <c r="K446" s="13"/>
      <c r="L446" s="188"/>
      <c r="M446" s="193"/>
      <c r="N446" s="194"/>
      <c r="O446" s="194"/>
      <c r="P446" s="194"/>
      <c r="Q446" s="194"/>
      <c r="R446" s="194"/>
      <c r="S446" s="194"/>
      <c r="T446" s="19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0" t="s">
        <v>197</v>
      </c>
      <c r="AU446" s="190" t="s">
        <v>81</v>
      </c>
      <c r="AV446" s="13" t="s">
        <v>81</v>
      </c>
      <c r="AW446" s="13" t="s">
        <v>29</v>
      </c>
      <c r="AX446" s="13" t="s">
        <v>73</v>
      </c>
      <c r="AY446" s="190" t="s">
        <v>189</v>
      </c>
    </row>
    <row r="447" s="15" customFormat="1">
      <c r="A447" s="15"/>
      <c r="B447" s="213"/>
      <c r="C447" s="15"/>
      <c r="D447" s="189" t="s">
        <v>197</v>
      </c>
      <c r="E447" s="214" t="s">
        <v>1</v>
      </c>
      <c r="F447" s="215" t="s">
        <v>734</v>
      </c>
      <c r="G447" s="15"/>
      <c r="H447" s="214" t="s">
        <v>1</v>
      </c>
      <c r="I447" s="15"/>
      <c r="J447" s="15"/>
      <c r="K447" s="15"/>
      <c r="L447" s="213"/>
      <c r="M447" s="216"/>
      <c r="N447" s="217"/>
      <c r="O447" s="217"/>
      <c r="P447" s="217"/>
      <c r="Q447" s="217"/>
      <c r="R447" s="217"/>
      <c r="S447" s="217"/>
      <c r="T447" s="218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14" t="s">
        <v>197</v>
      </c>
      <c r="AU447" s="214" t="s">
        <v>81</v>
      </c>
      <c r="AV447" s="15" t="s">
        <v>79</v>
      </c>
      <c r="AW447" s="15" t="s">
        <v>29</v>
      </c>
      <c r="AX447" s="15" t="s">
        <v>73</v>
      </c>
      <c r="AY447" s="214" t="s">
        <v>189</v>
      </c>
    </row>
    <row r="448" s="13" customFormat="1">
      <c r="A448" s="13"/>
      <c r="B448" s="188"/>
      <c r="C448" s="13"/>
      <c r="D448" s="189" t="s">
        <v>197</v>
      </c>
      <c r="E448" s="190" t="s">
        <v>1</v>
      </c>
      <c r="F448" s="191" t="s">
        <v>743</v>
      </c>
      <c r="G448" s="13"/>
      <c r="H448" s="192">
        <v>1</v>
      </c>
      <c r="I448" s="13"/>
      <c r="J448" s="13"/>
      <c r="K448" s="13"/>
      <c r="L448" s="188"/>
      <c r="M448" s="193"/>
      <c r="N448" s="194"/>
      <c r="O448" s="194"/>
      <c r="P448" s="194"/>
      <c r="Q448" s="194"/>
      <c r="R448" s="194"/>
      <c r="S448" s="194"/>
      <c r="T448" s="19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0" t="s">
        <v>197</v>
      </c>
      <c r="AU448" s="190" t="s">
        <v>81</v>
      </c>
      <c r="AV448" s="13" t="s">
        <v>81</v>
      </c>
      <c r="AW448" s="13" t="s">
        <v>29</v>
      </c>
      <c r="AX448" s="13" t="s">
        <v>73</v>
      </c>
      <c r="AY448" s="190" t="s">
        <v>189</v>
      </c>
    </row>
    <row r="449" s="14" customFormat="1">
      <c r="A449" s="14"/>
      <c r="B449" s="196"/>
      <c r="C449" s="14"/>
      <c r="D449" s="189" t="s">
        <v>197</v>
      </c>
      <c r="E449" s="197" t="s">
        <v>1</v>
      </c>
      <c r="F449" s="198" t="s">
        <v>226</v>
      </c>
      <c r="G449" s="14"/>
      <c r="H449" s="199">
        <v>10</v>
      </c>
      <c r="I449" s="14"/>
      <c r="J449" s="14"/>
      <c r="K449" s="14"/>
      <c r="L449" s="196"/>
      <c r="M449" s="200"/>
      <c r="N449" s="201"/>
      <c r="O449" s="201"/>
      <c r="P449" s="201"/>
      <c r="Q449" s="201"/>
      <c r="R449" s="201"/>
      <c r="S449" s="201"/>
      <c r="T449" s="20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7" t="s">
        <v>197</v>
      </c>
      <c r="AU449" s="197" t="s">
        <v>81</v>
      </c>
      <c r="AV449" s="14" t="s">
        <v>195</v>
      </c>
      <c r="AW449" s="14" t="s">
        <v>29</v>
      </c>
      <c r="AX449" s="14" t="s">
        <v>79</v>
      </c>
      <c r="AY449" s="197" t="s">
        <v>189</v>
      </c>
    </row>
    <row r="450" s="2" customFormat="1" ht="24.15" customHeight="1">
      <c r="A450" s="31"/>
      <c r="B450" s="174"/>
      <c r="C450" s="203" t="s">
        <v>744</v>
      </c>
      <c r="D450" s="203" t="s">
        <v>317</v>
      </c>
      <c r="E450" s="204" t="s">
        <v>745</v>
      </c>
      <c r="F450" s="205" t="s">
        <v>746</v>
      </c>
      <c r="G450" s="206" t="s">
        <v>194</v>
      </c>
      <c r="H450" s="207">
        <v>1</v>
      </c>
      <c r="I450" s="208">
        <v>1420</v>
      </c>
      <c r="J450" s="208">
        <f>ROUND(I450*H450,2)</f>
        <v>1420</v>
      </c>
      <c r="K450" s="209"/>
      <c r="L450" s="210"/>
      <c r="M450" s="211" t="s">
        <v>1</v>
      </c>
      <c r="N450" s="212" t="s">
        <v>38</v>
      </c>
      <c r="O450" s="184">
        <v>0</v>
      </c>
      <c r="P450" s="184">
        <f>O450*H450</f>
        <v>0</v>
      </c>
      <c r="Q450" s="184">
        <v>0.0044999999999999997</v>
      </c>
      <c r="R450" s="184">
        <f>Q450*H450</f>
        <v>0.0044999999999999997</v>
      </c>
      <c r="S450" s="184">
        <v>0</v>
      </c>
      <c r="T450" s="185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86" t="s">
        <v>232</v>
      </c>
      <c r="AT450" s="186" t="s">
        <v>317</v>
      </c>
      <c r="AU450" s="186" t="s">
        <v>81</v>
      </c>
      <c r="AY450" s="18" t="s">
        <v>189</v>
      </c>
      <c r="BE450" s="187">
        <f>IF(N450="základní",J450,0)</f>
        <v>1420</v>
      </c>
      <c r="BF450" s="187">
        <f>IF(N450="snížená",J450,0)</f>
        <v>0</v>
      </c>
      <c r="BG450" s="187">
        <f>IF(N450="zákl. přenesená",J450,0)</f>
        <v>0</v>
      </c>
      <c r="BH450" s="187">
        <f>IF(N450="sníž. přenesená",J450,0)</f>
        <v>0</v>
      </c>
      <c r="BI450" s="187">
        <f>IF(N450="nulová",J450,0)</f>
        <v>0</v>
      </c>
      <c r="BJ450" s="18" t="s">
        <v>79</v>
      </c>
      <c r="BK450" s="187">
        <f>ROUND(I450*H450,2)</f>
        <v>1420</v>
      </c>
      <c r="BL450" s="18" t="s">
        <v>195</v>
      </c>
      <c r="BM450" s="186" t="s">
        <v>747</v>
      </c>
    </row>
    <row r="451" s="15" customFormat="1">
      <c r="A451" s="15"/>
      <c r="B451" s="213"/>
      <c r="C451" s="15"/>
      <c r="D451" s="189" t="s">
        <v>197</v>
      </c>
      <c r="E451" s="214" t="s">
        <v>1</v>
      </c>
      <c r="F451" s="215" t="s">
        <v>734</v>
      </c>
      <c r="G451" s="15"/>
      <c r="H451" s="214" t="s">
        <v>1</v>
      </c>
      <c r="I451" s="15"/>
      <c r="J451" s="15"/>
      <c r="K451" s="15"/>
      <c r="L451" s="213"/>
      <c r="M451" s="216"/>
      <c r="N451" s="217"/>
      <c r="O451" s="217"/>
      <c r="P451" s="217"/>
      <c r="Q451" s="217"/>
      <c r="R451" s="217"/>
      <c r="S451" s="217"/>
      <c r="T451" s="21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14" t="s">
        <v>197</v>
      </c>
      <c r="AU451" s="214" t="s">
        <v>81</v>
      </c>
      <c r="AV451" s="15" t="s">
        <v>79</v>
      </c>
      <c r="AW451" s="15" t="s">
        <v>29</v>
      </c>
      <c r="AX451" s="15" t="s">
        <v>73</v>
      </c>
      <c r="AY451" s="214" t="s">
        <v>189</v>
      </c>
    </row>
    <row r="452" s="13" customFormat="1">
      <c r="A452" s="13"/>
      <c r="B452" s="188"/>
      <c r="C452" s="13"/>
      <c r="D452" s="189" t="s">
        <v>197</v>
      </c>
      <c r="E452" s="190" t="s">
        <v>1</v>
      </c>
      <c r="F452" s="191" t="s">
        <v>748</v>
      </c>
      <c r="G452" s="13"/>
      <c r="H452" s="192">
        <v>1</v>
      </c>
      <c r="I452" s="13"/>
      <c r="J452" s="13"/>
      <c r="K452" s="13"/>
      <c r="L452" s="188"/>
      <c r="M452" s="193"/>
      <c r="N452" s="194"/>
      <c r="O452" s="194"/>
      <c r="P452" s="194"/>
      <c r="Q452" s="194"/>
      <c r="R452" s="194"/>
      <c r="S452" s="194"/>
      <c r="T452" s="19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0" t="s">
        <v>197</v>
      </c>
      <c r="AU452" s="190" t="s">
        <v>81</v>
      </c>
      <c r="AV452" s="13" t="s">
        <v>81</v>
      </c>
      <c r="AW452" s="13" t="s">
        <v>29</v>
      </c>
      <c r="AX452" s="13" t="s">
        <v>79</v>
      </c>
      <c r="AY452" s="190" t="s">
        <v>189</v>
      </c>
    </row>
    <row r="453" s="2" customFormat="1" ht="24.15" customHeight="1">
      <c r="A453" s="31"/>
      <c r="B453" s="174"/>
      <c r="C453" s="203" t="s">
        <v>749</v>
      </c>
      <c r="D453" s="203" t="s">
        <v>317</v>
      </c>
      <c r="E453" s="204" t="s">
        <v>750</v>
      </c>
      <c r="F453" s="205" t="s">
        <v>751</v>
      </c>
      <c r="G453" s="206" t="s">
        <v>194</v>
      </c>
      <c r="H453" s="207">
        <v>2</v>
      </c>
      <c r="I453" s="208">
        <v>650</v>
      </c>
      <c r="J453" s="208">
        <f>ROUND(I453*H453,2)</f>
        <v>1300</v>
      </c>
      <c r="K453" s="209"/>
      <c r="L453" s="210"/>
      <c r="M453" s="211" t="s">
        <v>1</v>
      </c>
      <c r="N453" s="212" t="s">
        <v>38</v>
      </c>
      <c r="O453" s="184">
        <v>0</v>
      </c>
      <c r="P453" s="184">
        <f>O453*H453</f>
        <v>0</v>
      </c>
      <c r="Q453" s="184">
        <v>0.0025999999999999999</v>
      </c>
      <c r="R453" s="184">
        <f>Q453*H453</f>
        <v>0.0051999999999999998</v>
      </c>
      <c r="S453" s="184">
        <v>0</v>
      </c>
      <c r="T453" s="185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86" t="s">
        <v>232</v>
      </c>
      <c r="AT453" s="186" t="s">
        <v>317</v>
      </c>
      <c r="AU453" s="186" t="s">
        <v>81</v>
      </c>
      <c r="AY453" s="18" t="s">
        <v>189</v>
      </c>
      <c r="BE453" s="187">
        <f>IF(N453="základní",J453,0)</f>
        <v>1300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8" t="s">
        <v>79</v>
      </c>
      <c r="BK453" s="187">
        <f>ROUND(I453*H453,2)</f>
        <v>1300</v>
      </c>
      <c r="BL453" s="18" t="s">
        <v>195</v>
      </c>
      <c r="BM453" s="186" t="s">
        <v>752</v>
      </c>
    </row>
    <row r="454" s="15" customFormat="1">
      <c r="A454" s="15"/>
      <c r="B454" s="213"/>
      <c r="C454" s="15"/>
      <c r="D454" s="189" t="s">
        <v>197</v>
      </c>
      <c r="E454" s="214" t="s">
        <v>1</v>
      </c>
      <c r="F454" s="215" t="s">
        <v>731</v>
      </c>
      <c r="G454" s="15"/>
      <c r="H454" s="214" t="s">
        <v>1</v>
      </c>
      <c r="I454" s="15"/>
      <c r="J454" s="15"/>
      <c r="K454" s="15"/>
      <c r="L454" s="213"/>
      <c r="M454" s="216"/>
      <c r="N454" s="217"/>
      <c r="O454" s="217"/>
      <c r="P454" s="217"/>
      <c r="Q454" s="217"/>
      <c r="R454" s="217"/>
      <c r="S454" s="217"/>
      <c r="T454" s="21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14" t="s">
        <v>197</v>
      </c>
      <c r="AU454" s="214" t="s">
        <v>81</v>
      </c>
      <c r="AV454" s="15" t="s">
        <v>79</v>
      </c>
      <c r="AW454" s="15" t="s">
        <v>29</v>
      </c>
      <c r="AX454" s="15" t="s">
        <v>73</v>
      </c>
      <c r="AY454" s="214" t="s">
        <v>189</v>
      </c>
    </row>
    <row r="455" s="13" customFormat="1">
      <c r="A455" s="13"/>
      <c r="B455" s="188"/>
      <c r="C455" s="13"/>
      <c r="D455" s="189" t="s">
        <v>197</v>
      </c>
      <c r="E455" s="190" t="s">
        <v>1</v>
      </c>
      <c r="F455" s="191" t="s">
        <v>753</v>
      </c>
      <c r="G455" s="13"/>
      <c r="H455" s="192">
        <v>1</v>
      </c>
      <c r="I455" s="13"/>
      <c r="J455" s="13"/>
      <c r="K455" s="13"/>
      <c r="L455" s="188"/>
      <c r="M455" s="193"/>
      <c r="N455" s="194"/>
      <c r="O455" s="194"/>
      <c r="P455" s="194"/>
      <c r="Q455" s="194"/>
      <c r="R455" s="194"/>
      <c r="S455" s="194"/>
      <c r="T455" s="19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0" t="s">
        <v>197</v>
      </c>
      <c r="AU455" s="190" t="s">
        <v>81</v>
      </c>
      <c r="AV455" s="13" t="s">
        <v>81</v>
      </c>
      <c r="AW455" s="13" t="s">
        <v>29</v>
      </c>
      <c r="AX455" s="13" t="s">
        <v>73</v>
      </c>
      <c r="AY455" s="190" t="s">
        <v>189</v>
      </c>
    </row>
    <row r="456" s="13" customFormat="1">
      <c r="A456" s="13"/>
      <c r="B456" s="188"/>
      <c r="C456" s="13"/>
      <c r="D456" s="189" t="s">
        <v>197</v>
      </c>
      <c r="E456" s="190" t="s">
        <v>1</v>
      </c>
      <c r="F456" s="191" t="s">
        <v>754</v>
      </c>
      <c r="G456" s="13"/>
      <c r="H456" s="192">
        <v>1</v>
      </c>
      <c r="I456" s="13"/>
      <c r="J456" s="13"/>
      <c r="K456" s="13"/>
      <c r="L456" s="188"/>
      <c r="M456" s="193"/>
      <c r="N456" s="194"/>
      <c r="O456" s="194"/>
      <c r="P456" s="194"/>
      <c r="Q456" s="194"/>
      <c r="R456" s="194"/>
      <c r="S456" s="194"/>
      <c r="T456" s="19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0" t="s">
        <v>197</v>
      </c>
      <c r="AU456" s="190" t="s">
        <v>81</v>
      </c>
      <c r="AV456" s="13" t="s">
        <v>81</v>
      </c>
      <c r="AW456" s="13" t="s">
        <v>29</v>
      </c>
      <c r="AX456" s="13" t="s">
        <v>73</v>
      </c>
      <c r="AY456" s="190" t="s">
        <v>189</v>
      </c>
    </row>
    <row r="457" s="14" customFormat="1">
      <c r="A457" s="14"/>
      <c r="B457" s="196"/>
      <c r="C457" s="14"/>
      <c r="D457" s="189" t="s">
        <v>197</v>
      </c>
      <c r="E457" s="197" t="s">
        <v>1</v>
      </c>
      <c r="F457" s="198" t="s">
        <v>226</v>
      </c>
      <c r="G457" s="14"/>
      <c r="H457" s="199">
        <v>2</v>
      </c>
      <c r="I457" s="14"/>
      <c r="J457" s="14"/>
      <c r="K457" s="14"/>
      <c r="L457" s="196"/>
      <c r="M457" s="200"/>
      <c r="N457" s="201"/>
      <c r="O457" s="201"/>
      <c r="P457" s="201"/>
      <c r="Q457" s="201"/>
      <c r="R457" s="201"/>
      <c r="S457" s="201"/>
      <c r="T457" s="20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7" t="s">
        <v>197</v>
      </c>
      <c r="AU457" s="197" t="s">
        <v>81</v>
      </c>
      <c r="AV457" s="14" t="s">
        <v>195</v>
      </c>
      <c r="AW457" s="14" t="s">
        <v>29</v>
      </c>
      <c r="AX457" s="14" t="s">
        <v>79</v>
      </c>
      <c r="AY457" s="197" t="s">
        <v>189</v>
      </c>
    </row>
    <row r="458" s="2" customFormat="1" ht="16.5" customHeight="1">
      <c r="A458" s="31"/>
      <c r="B458" s="174"/>
      <c r="C458" s="203" t="s">
        <v>755</v>
      </c>
      <c r="D458" s="203" t="s">
        <v>317</v>
      </c>
      <c r="E458" s="204" t="s">
        <v>756</v>
      </c>
      <c r="F458" s="205" t="s">
        <v>757</v>
      </c>
      <c r="G458" s="206" t="s">
        <v>194</v>
      </c>
      <c r="H458" s="207">
        <v>1</v>
      </c>
      <c r="I458" s="208">
        <v>649</v>
      </c>
      <c r="J458" s="208">
        <f>ROUND(I458*H458,2)</f>
        <v>649</v>
      </c>
      <c r="K458" s="209"/>
      <c r="L458" s="210"/>
      <c r="M458" s="211" t="s">
        <v>1</v>
      </c>
      <c r="N458" s="212" t="s">
        <v>38</v>
      </c>
      <c r="O458" s="184">
        <v>0</v>
      </c>
      <c r="P458" s="184">
        <f>O458*H458</f>
        <v>0</v>
      </c>
      <c r="Q458" s="184">
        <v>0.0025000000000000001</v>
      </c>
      <c r="R458" s="184">
        <f>Q458*H458</f>
        <v>0.0025000000000000001</v>
      </c>
      <c r="S458" s="184">
        <v>0</v>
      </c>
      <c r="T458" s="185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86" t="s">
        <v>232</v>
      </c>
      <c r="AT458" s="186" t="s">
        <v>317</v>
      </c>
      <c r="AU458" s="186" t="s">
        <v>81</v>
      </c>
      <c r="AY458" s="18" t="s">
        <v>189</v>
      </c>
      <c r="BE458" s="187">
        <f>IF(N458="základní",J458,0)</f>
        <v>649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8" t="s">
        <v>79</v>
      </c>
      <c r="BK458" s="187">
        <f>ROUND(I458*H458,2)</f>
        <v>649</v>
      </c>
      <c r="BL458" s="18" t="s">
        <v>195</v>
      </c>
      <c r="BM458" s="186" t="s">
        <v>758</v>
      </c>
    </row>
    <row r="459" s="15" customFormat="1">
      <c r="A459" s="15"/>
      <c r="B459" s="213"/>
      <c r="C459" s="15"/>
      <c r="D459" s="189" t="s">
        <v>197</v>
      </c>
      <c r="E459" s="214" t="s">
        <v>1</v>
      </c>
      <c r="F459" s="215" t="s">
        <v>734</v>
      </c>
      <c r="G459" s="15"/>
      <c r="H459" s="214" t="s">
        <v>1</v>
      </c>
      <c r="I459" s="15"/>
      <c r="J459" s="15"/>
      <c r="K459" s="15"/>
      <c r="L459" s="213"/>
      <c r="M459" s="216"/>
      <c r="N459" s="217"/>
      <c r="O459" s="217"/>
      <c r="P459" s="217"/>
      <c r="Q459" s="217"/>
      <c r="R459" s="217"/>
      <c r="S459" s="217"/>
      <c r="T459" s="21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14" t="s">
        <v>197</v>
      </c>
      <c r="AU459" s="214" t="s">
        <v>81</v>
      </c>
      <c r="AV459" s="15" t="s">
        <v>79</v>
      </c>
      <c r="AW459" s="15" t="s">
        <v>29</v>
      </c>
      <c r="AX459" s="15" t="s">
        <v>73</v>
      </c>
      <c r="AY459" s="214" t="s">
        <v>189</v>
      </c>
    </row>
    <row r="460" s="13" customFormat="1">
      <c r="A460" s="13"/>
      <c r="B460" s="188"/>
      <c r="C460" s="13"/>
      <c r="D460" s="189" t="s">
        <v>197</v>
      </c>
      <c r="E460" s="190" t="s">
        <v>1</v>
      </c>
      <c r="F460" s="191" t="s">
        <v>759</v>
      </c>
      <c r="G460" s="13"/>
      <c r="H460" s="192">
        <v>1</v>
      </c>
      <c r="I460" s="13"/>
      <c r="J460" s="13"/>
      <c r="K460" s="13"/>
      <c r="L460" s="188"/>
      <c r="M460" s="193"/>
      <c r="N460" s="194"/>
      <c r="O460" s="194"/>
      <c r="P460" s="194"/>
      <c r="Q460" s="194"/>
      <c r="R460" s="194"/>
      <c r="S460" s="194"/>
      <c r="T460" s="19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0" t="s">
        <v>197</v>
      </c>
      <c r="AU460" s="190" t="s">
        <v>81</v>
      </c>
      <c r="AV460" s="13" t="s">
        <v>81</v>
      </c>
      <c r="AW460" s="13" t="s">
        <v>29</v>
      </c>
      <c r="AX460" s="13" t="s">
        <v>79</v>
      </c>
      <c r="AY460" s="190" t="s">
        <v>189</v>
      </c>
    </row>
    <row r="461" s="2" customFormat="1" ht="16.5" customHeight="1">
      <c r="A461" s="31"/>
      <c r="B461" s="174"/>
      <c r="C461" s="203" t="s">
        <v>760</v>
      </c>
      <c r="D461" s="203" t="s">
        <v>317</v>
      </c>
      <c r="E461" s="204" t="s">
        <v>761</v>
      </c>
      <c r="F461" s="205" t="s">
        <v>762</v>
      </c>
      <c r="G461" s="206" t="s">
        <v>194</v>
      </c>
      <c r="H461" s="207">
        <v>1</v>
      </c>
      <c r="I461" s="208">
        <v>835</v>
      </c>
      <c r="J461" s="208">
        <f>ROUND(I461*H461,2)</f>
        <v>835</v>
      </c>
      <c r="K461" s="209"/>
      <c r="L461" s="210"/>
      <c r="M461" s="211" t="s">
        <v>1</v>
      </c>
      <c r="N461" s="212" t="s">
        <v>38</v>
      </c>
      <c r="O461" s="184">
        <v>0</v>
      </c>
      <c r="P461" s="184">
        <f>O461*H461</f>
        <v>0</v>
      </c>
      <c r="Q461" s="184">
        <v>0.0040000000000000001</v>
      </c>
      <c r="R461" s="184">
        <f>Q461*H461</f>
        <v>0.0040000000000000001</v>
      </c>
      <c r="S461" s="184">
        <v>0</v>
      </c>
      <c r="T461" s="185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86" t="s">
        <v>232</v>
      </c>
      <c r="AT461" s="186" t="s">
        <v>317</v>
      </c>
      <c r="AU461" s="186" t="s">
        <v>81</v>
      </c>
      <c r="AY461" s="18" t="s">
        <v>189</v>
      </c>
      <c r="BE461" s="187">
        <f>IF(N461="základní",J461,0)</f>
        <v>835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18" t="s">
        <v>79</v>
      </c>
      <c r="BK461" s="187">
        <f>ROUND(I461*H461,2)</f>
        <v>835</v>
      </c>
      <c r="BL461" s="18" t="s">
        <v>195</v>
      </c>
      <c r="BM461" s="186" t="s">
        <v>763</v>
      </c>
    </row>
    <row r="462" s="15" customFormat="1">
      <c r="A462" s="15"/>
      <c r="B462" s="213"/>
      <c r="C462" s="15"/>
      <c r="D462" s="189" t="s">
        <v>197</v>
      </c>
      <c r="E462" s="214" t="s">
        <v>1</v>
      </c>
      <c r="F462" s="215" t="s">
        <v>734</v>
      </c>
      <c r="G462" s="15"/>
      <c r="H462" s="214" t="s">
        <v>1</v>
      </c>
      <c r="I462" s="15"/>
      <c r="J462" s="15"/>
      <c r="K462" s="15"/>
      <c r="L462" s="213"/>
      <c r="M462" s="216"/>
      <c r="N462" s="217"/>
      <c r="O462" s="217"/>
      <c r="P462" s="217"/>
      <c r="Q462" s="217"/>
      <c r="R462" s="217"/>
      <c r="S462" s="217"/>
      <c r="T462" s="218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14" t="s">
        <v>197</v>
      </c>
      <c r="AU462" s="214" t="s">
        <v>81</v>
      </c>
      <c r="AV462" s="15" t="s">
        <v>79</v>
      </c>
      <c r="AW462" s="15" t="s">
        <v>29</v>
      </c>
      <c r="AX462" s="15" t="s">
        <v>73</v>
      </c>
      <c r="AY462" s="214" t="s">
        <v>189</v>
      </c>
    </row>
    <row r="463" s="13" customFormat="1">
      <c r="A463" s="13"/>
      <c r="B463" s="188"/>
      <c r="C463" s="13"/>
      <c r="D463" s="189" t="s">
        <v>197</v>
      </c>
      <c r="E463" s="190" t="s">
        <v>1</v>
      </c>
      <c r="F463" s="191" t="s">
        <v>764</v>
      </c>
      <c r="G463" s="13"/>
      <c r="H463" s="192">
        <v>1</v>
      </c>
      <c r="I463" s="13"/>
      <c r="J463" s="13"/>
      <c r="K463" s="13"/>
      <c r="L463" s="188"/>
      <c r="M463" s="193"/>
      <c r="N463" s="194"/>
      <c r="O463" s="194"/>
      <c r="P463" s="194"/>
      <c r="Q463" s="194"/>
      <c r="R463" s="194"/>
      <c r="S463" s="194"/>
      <c r="T463" s="19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0" t="s">
        <v>197</v>
      </c>
      <c r="AU463" s="190" t="s">
        <v>81</v>
      </c>
      <c r="AV463" s="13" t="s">
        <v>81</v>
      </c>
      <c r="AW463" s="13" t="s">
        <v>29</v>
      </c>
      <c r="AX463" s="13" t="s">
        <v>79</v>
      </c>
      <c r="AY463" s="190" t="s">
        <v>189</v>
      </c>
    </row>
    <row r="464" s="2" customFormat="1" ht="16.5" customHeight="1">
      <c r="A464" s="31"/>
      <c r="B464" s="174"/>
      <c r="C464" s="203" t="s">
        <v>765</v>
      </c>
      <c r="D464" s="203" t="s">
        <v>317</v>
      </c>
      <c r="E464" s="204" t="s">
        <v>766</v>
      </c>
      <c r="F464" s="205" t="s">
        <v>767</v>
      </c>
      <c r="G464" s="206" t="s">
        <v>194</v>
      </c>
      <c r="H464" s="207">
        <v>3</v>
      </c>
      <c r="I464" s="208">
        <v>427</v>
      </c>
      <c r="J464" s="208">
        <f>ROUND(I464*H464,2)</f>
        <v>1281</v>
      </c>
      <c r="K464" s="209"/>
      <c r="L464" s="210"/>
      <c r="M464" s="211" t="s">
        <v>1</v>
      </c>
      <c r="N464" s="212" t="s">
        <v>38</v>
      </c>
      <c r="O464" s="184">
        <v>0</v>
      </c>
      <c r="P464" s="184">
        <f>O464*H464</f>
        <v>0</v>
      </c>
      <c r="Q464" s="184">
        <v>0.0016999999999999999</v>
      </c>
      <c r="R464" s="184">
        <f>Q464*H464</f>
        <v>0.0050999999999999995</v>
      </c>
      <c r="S464" s="184">
        <v>0</v>
      </c>
      <c r="T464" s="185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86" t="s">
        <v>232</v>
      </c>
      <c r="AT464" s="186" t="s">
        <v>317</v>
      </c>
      <c r="AU464" s="186" t="s">
        <v>81</v>
      </c>
      <c r="AY464" s="18" t="s">
        <v>189</v>
      </c>
      <c r="BE464" s="187">
        <f>IF(N464="základní",J464,0)</f>
        <v>1281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8" t="s">
        <v>79</v>
      </c>
      <c r="BK464" s="187">
        <f>ROUND(I464*H464,2)</f>
        <v>1281</v>
      </c>
      <c r="BL464" s="18" t="s">
        <v>195</v>
      </c>
      <c r="BM464" s="186" t="s">
        <v>768</v>
      </c>
    </row>
    <row r="465" s="15" customFormat="1">
      <c r="A465" s="15"/>
      <c r="B465" s="213"/>
      <c r="C465" s="15"/>
      <c r="D465" s="189" t="s">
        <v>197</v>
      </c>
      <c r="E465" s="214" t="s">
        <v>1</v>
      </c>
      <c r="F465" s="215" t="s">
        <v>726</v>
      </c>
      <c r="G465" s="15"/>
      <c r="H465" s="214" t="s">
        <v>1</v>
      </c>
      <c r="I465" s="15"/>
      <c r="J465" s="15"/>
      <c r="K465" s="15"/>
      <c r="L465" s="213"/>
      <c r="M465" s="216"/>
      <c r="N465" s="217"/>
      <c r="O465" s="217"/>
      <c r="P465" s="217"/>
      <c r="Q465" s="217"/>
      <c r="R465" s="217"/>
      <c r="S465" s="217"/>
      <c r="T465" s="218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14" t="s">
        <v>197</v>
      </c>
      <c r="AU465" s="214" t="s">
        <v>81</v>
      </c>
      <c r="AV465" s="15" t="s">
        <v>79</v>
      </c>
      <c r="AW465" s="15" t="s">
        <v>29</v>
      </c>
      <c r="AX465" s="15" t="s">
        <v>73</v>
      </c>
      <c r="AY465" s="214" t="s">
        <v>189</v>
      </c>
    </row>
    <row r="466" s="13" customFormat="1">
      <c r="A466" s="13"/>
      <c r="B466" s="188"/>
      <c r="C466" s="13"/>
      <c r="D466" s="189" t="s">
        <v>197</v>
      </c>
      <c r="E466" s="190" t="s">
        <v>1</v>
      </c>
      <c r="F466" s="191" t="s">
        <v>769</v>
      </c>
      <c r="G466" s="13"/>
      <c r="H466" s="192">
        <v>1</v>
      </c>
      <c r="I466" s="13"/>
      <c r="J466" s="13"/>
      <c r="K466" s="13"/>
      <c r="L466" s="188"/>
      <c r="M466" s="193"/>
      <c r="N466" s="194"/>
      <c r="O466" s="194"/>
      <c r="P466" s="194"/>
      <c r="Q466" s="194"/>
      <c r="R466" s="194"/>
      <c r="S466" s="194"/>
      <c r="T466" s="19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0" t="s">
        <v>197</v>
      </c>
      <c r="AU466" s="190" t="s">
        <v>81</v>
      </c>
      <c r="AV466" s="13" t="s">
        <v>81</v>
      </c>
      <c r="AW466" s="13" t="s">
        <v>29</v>
      </c>
      <c r="AX466" s="13" t="s">
        <v>73</v>
      </c>
      <c r="AY466" s="190" t="s">
        <v>189</v>
      </c>
    </row>
    <row r="467" s="15" customFormat="1">
      <c r="A467" s="15"/>
      <c r="B467" s="213"/>
      <c r="C467" s="15"/>
      <c r="D467" s="189" t="s">
        <v>197</v>
      </c>
      <c r="E467" s="214" t="s">
        <v>1</v>
      </c>
      <c r="F467" s="215" t="s">
        <v>731</v>
      </c>
      <c r="G467" s="15"/>
      <c r="H467" s="214" t="s">
        <v>1</v>
      </c>
      <c r="I467" s="15"/>
      <c r="J467" s="15"/>
      <c r="K467" s="15"/>
      <c r="L467" s="213"/>
      <c r="M467" s="216"/>
      <c r="N467" s="217"/>
      <c r="O467" s="217"/>
      <c r="P467" s="217"/>
      <c r="Q467" s="217"/>
      <c r="R467" s="217"/>
      <c r="S467" s="217"/>
      <c r="T467" s="21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14" t="s">
        <v>197</v>
      </c>
      <c r="AU467" s="214" t="s">
        <v>81</v>
      </c>
      <c r="AV467" s="15" t="s">
        <v>79</v>
      </c>
      <c r="AW467" s="15" t="s">
        <v>29</v>
      </c>
      <c r="AX467" s="15" t="s">
        <v>73</v>
      </c>
      <c r="AY467" s="214" t="s">
        <v>189</v>
      </c>
    </row>
    <row r="468" s="13" customFormat="1">
      <c r="A468" s="13"/>
      <c r="B468" s="188"/>
      <c r="C468" s="13"/>
      <c r="D468" s="189" t="s">
        <v>197</v>
      </c>
      <c r="E468" s="190" t="s">
        <v>1</v>
      </c>
      <c r="F468" s="191" t="s">
        <v>770</v>
      </c>
      <c r="G468" s="13"/>
      <c r="H468" s="192">
        <v>1</v>
      </c>
      <c r="I468" s="13"/>
      <c r="J468" s="13"/>
      <c r="K468" s="13"/>
      <c r="L468" s="188"/>
      <c r="M468" s="193"/>
      <c r="N468" s="194"/>
      <c r="O468" s="194"/>
      <c r="P468" s="194"/>
      <c r="Q468" s="194"/>
      <c r="R468" s="194"/>
      <c r="S468" s="194"/>
      <c r="T468" s="19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0" t="s">
        <v>197</v>
      </c>
      <c r="AU468" s="190" t="s">
        <v>81</v>
      </c>
      <c r="AV468" s="13" t="s">
        <v>81</v>
      </c>
      <c r="AW468" s="13" t="s">
        <v>29</v>
      </c>
      <c r="AX468" s="13" t="s">
        <v>73</v>
      </c>
      <c r="AY468" s="190" t="s">
        <v>189</v>
      </c>
    </row>
    <row r="469" s="13" customFormat="1">
      <c r="A469" s="13"/>
      <c r="B469" s="188"/>
      <c r="C469" s="13"/>
      <c r="D469" s="189" t="s">
        <v>197</v>
      </c>
      <c r="E469" s="190" t="s">
        <v>1</v>
      </c>
      <c r="F469" s="191" t="s">
        <v>769</v>
      </c>
      <c r="G469" s="13"/>
      <c r="H469" s="192">
        <v>1</v>
      </c>
      <c r="I469" s="13"/>
      <c r="J469" s="13"/>
      <c r="K469" s="13"/>
      <c r="L469" s="188"/>
      <c r="M469" s="193"/>
      <c r="N469" s="194"/>
      <c r="O469" s="194"/>
      <c r="P469" s="194"/>
      <c r="Q469" s="194"/>
      <c r="R469" s="194"/>
      <c r="S469" s="194"/>
      <c r="T469" s="19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0" t="s">
        <v>197</v>
      </c>
      <c r="AU469" s="190" t="s">
        <v>81</v>
      </c>
      <c r="AV469" s="13" t="s">
        <v>81</v>
      </c>
      <c r="AW469" s="13" t="s">
        <v>29</v>
      </c>
      <c r="AX469" s="13" t="s">
        <v>73</v>
      </c>
      <c r="AY469" s="190" t="s">
        <v>189</v>
      </c>
    </row>
    <row r="470" s="14" customFormat="1">
      <c r="A470" s="14"/>
      <c r="B470" s="196"/>
      <c r="C470" s="14"/>
      <c r="D470" s="189" t="s">
        <v>197</v>
      </c>
      <c r="E470" s="197" t="s">
        <v>1</v>
      </c>
      <c r="F470" s="198" t="s">
        <v>226</v>
      </c>
      <c r="G470" s="14"/>
      <c r="H470" s="199">
        <v>3</v>
      </c>
      <c r="I470" s="14"/>
      <c r="J470" s="14"/>
      <c r="K470" s="14"/>
      <c r="L470" s="196"/>
      <c r="M470" s="200"/>
      <c r="N470" s="201"/>
      <c r="O470" s="201"/>
      <c r="P470" s="201"/>
      <c r="Q470" s="201"/>
      <c r="R470" s="201"/>
      <c r="S470" s="201"/>
      <c r="T470" s="20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7" t="s">
        <v>197</v>
      </c>
      <c r="AU470" s="197" t="s">
        <v>81</v>
      </c>
      <c r="AV470" s="14" t="s">
        <v>195</v>
      </c>
      <c r="AW470" s="14" t="s">
        <v>29</v>
      </c>
      <c r="AX470" s="14" t="s">
        <v>79</v>
      </c>
      <c r="AY470" s="197" t="s">
        <v>189</v>
      </c>
    </row>
    <row r="471" s="2" customFormat="1" ht="24.15" customHeight="1">
      <c r="A471" s="31"/>
      <c r="B471" s="174"/>
      <c r="C471" s="175" t="s">
        <v>771</v>
      </c>
      <c r="D471" s="175" t="s">
        <v>191</v>
      </c>
      <c r="E471" s="176" t="s">
        <v>772</v>
      </c>
      <c r="F471" s="177" t="s">
        <v>773</v>
      </c>
      <c r="G471" s="178" t="s">
        <v>194</v>
      </c>
      <c r="H471" s="179">
        <v>5</v>
      </c>
      <c r="I471" s="180">
        <v>76.700000000000003</v>
      </c>
      <c r="J471" s="180">
        <f>ROUND(I471*H471,2)</f>
        <v>383.5</v>
      </c>
      <c r="K471" s="181"/>
      <c r="L471" s="32"/>
      <c r="M471" s="182" t="s">
        <v>1</v>
      </c>
      <c r="N471" s="183" t="s">
        <v>38</v>
      </c>
      <c r="O471" s="184">
        <v>0.16600000000000001</v>
      </c>
      <c r="P471" s="184">
        <f>O471*H471</f>
        <v>0.83000000000000007</v>
      </c>
      <c r="Q471" s="184">
        <v>1.0000000000000001E-05</v>
      </c>
      <c r="R471" s="184">
        <f>Q471*H471</f>
        <v>5.0000000000000002E-05</v>
      </c>
      <c r="S471" s="184">
        <v>0</v>
      </c>
      <c r="T471" s="185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86" t="s">
        <v>195</v>
      </c>
      <c r="AT471" s="186" t="s">
        <v>191</v>
      </c>
      <c r="AU471" s="186" t="s">
        <v>81</v>
      </c>
      <c r="AY471" s="18" t="s">
        <v>189</v>
      </c>
      <c r="BE471" s="187">
        <f>IF(N471="základní",J471,0)</f>
        <v>383.5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8" t="s">
        <v>79</v>
      </c>
      <c r="BK471" s="187">
        <f>ROUND(I471*H471,2)</f>
        <v>383.5</v>
      </c>
      <c r="BL471" s="18" t="s">
        <v>195</v>
      </c>
      <c r="BM471" s="186" t="s">
        <v>774</v>
      </c>
    </row>
    <row r="472" s="15" customFormat="1">
      <c r="A472" s="15"/>
      <c r="B472" s="213"/>
      <c r="C472" s="15"/>
      <c r="D472" s="189" t="s">
        <v>197</v>
      </c>
      <c r="E472" s="214" t="s">
        <v>1</v>
      </c>
      <c r="F472" s="215" t="s">
        <v>775</v>
      </c>
      <c r="G472" s="15"/>
      <c r="H472" s="214" t="s">
        <v>1</v>
      </c>
      <c r="I472" s="15"/>
      <c r="J472" s="15"/>
      <c r="K472" s="15"/>
      <c r="L472" s="213"/>
      <c r="M472" s="216"/>
      <c r="N472" s="217"/>
      <c r="O472" s="217"/>
      <c r="P472" s="217"/>
      <c r="Q472" s="217"/>
      <c r="R472" s="217"/>
      <c r="S472" s="217"/>
      <c r="T472" s="218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14" t="s">
        <v>197</v>
      </c>
      <c r="AU472" s="214" t="s">
        <v>81</v>
      </c>
      <c r="AV472" s="15" t="s">
        <v>79</v>
      </c>
      <c r="AW472" s="15" t="s">
        <v>29</v>
      </c>
      <c r="AX472" s="15" t="s">
        <v>73</v>
      </c>
      <c r="AY472" s="214" t="s">
        <v>189</v>
      </c>
    </row>
    <row r="473" s="13" customFormat="1">
      <c r="A473" s="13"/>
      <c r="B473" s="188"/>
      <c r="C473" s="13"/>
      <c r="D473" s="189" t="s">
        <v>197</v>
      </c>
      <c r="E473" s="190" t="s">
        <v>1</v>
      </c>
      <c r="F473" s="191" t="s">
        <v>776</v>
      </c>
      <c r="G473" s="13"/>
      <c r="H473" s="192">
        <v>2</v>
      </c>
      <c r="I473" s="13"/>
      <c r="J473" s="13"/>
      <c r="K473" s="13"/>
      <c r="L473" s="188"/>
      <c r="M473" s="193"/>
      <c r="N473" s="194"/>
      <c r="O473" s="194"/>
      <c r="P473" s="194"/>
      <c r="Q473" s="194"/>
      <c r="R473" s="194"/>
      <c r="S473" s="194"/>
      <c r="T473" s="19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0" t="s">
        <v>197</v>
      </c>
      <c r="AU473" s="190" t="s">
        <v>81</v>
      </c>
      <c r="AV473" s="13" t="s">
        <v>81</v>
      </c>
      <c r="AW473" s="13" t="s">
        <v>29</v>
      </c>
      <c r="AX473" s="13" t="s">
        <v>73</v>
      </c>
      <c r="AY473" s="190" t="s">
        <v>189</v>
      </c>
    </row>
    <row r="474" s="13" customFormat="1">
      <c r="A474" s="13"/>
      <c r="B474" s="188"/>
      <c r="C474" s="13"/>
      <c r="D474" s="189" t="s">
        <v>197</v>
      </c>
      <c r="E474" s="190" t="s">
        <v>1</v>
      </c>
      <c r="F474" s="191" t="s">
        <v>777</v>
      </c>
      <c r="G474" s="13"/>
      <c r="H474" s="192">
        <v>1</v>
      </c>
      <c r="I474" s="13"/>
      <c r="J474" s="13"/>
      <c r="K474" s="13"/>
      <c r="L474" s="188"/>
      <c r="M474" s="193"/>
      <c r="N474" s="194"/>
      <c r="O474" s="194"/>
      <c r="P474" s="194"/>
      <c r="Q474" s="194"/>
      <c r="R474" s="194"/>
      <c r="S474" s="194"/>
      <c r="T474" s="19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0" t="s">
        <v>197</v>
      </c>
      <c r="AU474" s="190" t="s">
        <v>81</v>
      </c>
      <c r="AV474" s="13" t="s">
        <v>81</v>
      </c>
      <c r="AW474" s="13" t="s">
        <v>29</v>
      </c>
      <c r="AX474" s="13" t="s">
        <v>73</v>
      </c>
      <c r="AY474" s="190" t="s">
        <v>189</v>
      </c>
    </row>
    <row r="475" s="13" customFormat="1">
      <c r="A475" s="13"/>
      <c r="B475" s="188"/>
      <c r="C475" s="13"/>
      <c r="D475" s="189" t="s">
        <v>197</v>
      </c>
      <c r="E475" s="190" t="s">
        <v>1</v>
      </c>
      <c r="F475" s="191" t="s">
        <v>778</v>
      </c>
      <c r="G475" s="13"/>
      <c r="H475" s="192">
        <v>2</v>
      </c>
      <c r="I475" s="13"/>
      <c r="J475" s="13"/>
      <c r="K475" s="13"/>
      <c r="L475" s="188"/>
      <c r="M475" s="193"/>
      <c r="N475" s="194"/>
      <c r="O475" s="194"/>
      <c r="P475" s="194"/>
      <c r="Q475" s="194"/>
      <c r="R475" s="194"/>
      <c r="S475" s="194"/>
      <c r="T475" s="19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0" t="s">
        <v>197</v>
      </c>
      <c r="AU475" s="190" t="s">
        <v>81</v>
      </c>
      <c r="AV475" s="13" t="s">
        <v>81</v>
      </c>
      <c r="AW475" s="13" t="s">
        <v>29</v>
      </c>
      <c r="AX475" s="13" t="s">
        <v>73</v>
      </c>
      <c r="AY475" s="190" t="s">
        <v>189</v>
      </c>
    </row>
    <row r="476" s="14" customFormat="1">
      <c r="A476" s="14"/>
      <c r="B476" s="196"/>
      <c r="C476" s="14"/>
      <c r="D476" s="189" t="s">
        <v>197</v>
      </c>
      <c r="E476" s="197" t="s">
        <v>1</v>
      </c>
      <c r="F476" s="198" t="s">
        <v>226</v>
      </c>
      <c r="G476" s="14"/>
      <c r="H476" s="199">
        <v>5</v>
      </c>
      <c r="I476" s="14"/>
      <c r="J476" s="14"/>
      <c r="K476" s="14"/>
      <c r="L476" s="196"/>
      <c r="M476" s="200"/>
      <c r="N476" s="201"/>
      <c r="O476" s="201"/>
      <c r="P476" s="201"/>
      <c r="Q476" s="201"/>
      <c r="R476" s="201"/>
      <c r="S476" s="201"/>
      <c r="T476" s="20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7" t="s">
        <v>197</v>
      </c>
      <c r="AU476" s="197" t="s">
        <v>81</v>
      </c>
      <c r="AV476" s="14" t="s">
        <v>195</v>
      </c>
      <c r="AW476" s="14" t="s">
        <v>29</v>
      </c>
      <c r="AX476" s="14" t="s">
        <v>79</v>
      </c>
      <c r="AY476" s="197" t="s">
        <v>189</v>
      </c>
    </row>
    <row r="477" s="2" customFormat="1" ht="24.15" customHeight="1">
      <c r="A477" s="31"/>
      <c r="B477" s="174"/>
      <c r="C477" s="175" t="s">
        <v>779</v>
      </c>
      <c r="D477" s="175" t="s">
        <v>191</v>
      </c>
      <c r="E477" s="176" t="s">
        <v>780</v>
      </c>
      <c r="F477" s="177" t="s">
        <v>781</v>
      </c>
      <c r="G477" s="178" t="s">
        <v>194</v>
      </c>
      <c r="H477" s="179">
        <v>13</v>
      </c>
      <c r="I477" s="180">
        <v>265</v>
      </c>
      <c r="J477" s="180">
        <f>ROUND(I477*H477,2)</f>
        <v>3445</v>
      </c>
      <c r="K477" s="181"/>
      <c r="L477" s="32"/>
      <c r="M477" s="182" t="s">
        <v>1</v>
      </c>
      <c r="N477" s="183" t="s">
        <v>38</v>
      </c>
      <c r="O477" s="184">
        <v>0.41599999999999998</v>
      </c>
      <c r="P477" s="184">
        <f>O477*H477</f>
        <v>5.4079999999999995</v>
      </c>
      <c r="Q477" s="184">
        <v>0.10940999999999999</v>
      </c>
      <c r="R477" s="184">
        <f>Q477*H477</f>
        <v>1.4223299999999999</v>
      </c>
      <c r="S477" s="184">
        <v>0</v>
      </c>
      <c r="T477" s="185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86" t="s">
        <v>195</v>
      </c>
      <c r="AT477" s="186" t="s">
        <v>191</v>
      </c>
      <c r="AU477" s="186" t="s">
        <v>81</v>
      </c>
      <c r="AY477" s="18" t="s">
        <v>189</v>
      </c>
      <c r="BE477" s="187">
        <f>IF(N477="základní",J477,0)</f>
        <v>3445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8" t="s">
        <v>79</v>
      </c>
      <c r="BK477" s="187">
        <f>ROUND(I477*H477,2)</f>
        <v>3445</v>
      </c>
      <c r="BL477" s="18" t="s">
        <v>195</v>
      </c>
      <c r="BM477" s="186" t="s">
        <v>782</v>
      </c>
    </row>
    <row r="478" s="13" customFormat="1">
      <c r="A478" s="13"/>
      <c r="B478" s="188"/>
      <c r="C478" s="13"/>
      <c r="D478" s="189" t="s">
        <v>197</v>
      </c>
      <c r="E478" s="190" t="s">
        <v>1</v>
      </c>
      <c r="F478" s="191" t="s">
        <v>776</v>
      </c>
      <c r="G478" s="13"/>
      <c r="H478" s="192">
        <v>2</v>
      </c>
      <c r="I478" s="13"/>
      <c r="J478" s="13"/>
      <c r="K478" s="13"/>
      <c r="L478" s="188"/>
      <c r="M478" s="193"/>
      <c r="N478" s="194"/>
      <c r="O478" s="194"/>
      <c r="P478" s="194"/>
      <c r="Q478" s="194"/>
      <c r="R478" s="194"/>
      <c r="S478" s="194"/>
      <c r="T478" s="19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0" t="s">
        <v>197</v>
      </c>
      <c r="AU478" s="190" t="s">
        <v>81</v>
      </c>
      <c r="AV478" s="13" t="s">
        <v>81</v>
      </c>
      <c r="AW478" s="13" t="s">
        <v>29</v>
      </c>
      <c r="AX478" s="13" t="s">
        <v>73</v>
      </c>
      <c r="AY478" s="190" t="s">
        <v>189</v>
      </c>
    </row>
    <row r="479" s="13" customFormat="1">
      <c r="A479" s="13"/>
      <c r="B479" s="188"/>
      <c r="C479" s="13"/>
      <c r="D479" s="189" t="s">
        <v>197</v>
      </c>
      <c r="E479" s="190" t="s">
        <v>1</v>
      </c>
      <c r="F479" s="191" t="s">
        <v>783</v>
      </c>
      <c r="G479" s="13"/>
      <c r="H479" s="192">
        <v>3</v>
      </c>
      <c r="I479" s="13"/>
      <c r="J479" s="13"/>
      <c r="K479" s="13"/>
      <c r="L479" s="188"/>
      <c r="M479" s="193"/>
      <c r="N479" s="194"/>
      <c r="O479" s="194"/>
      <c r="P479" s="194"/>
      <c r="Q479" s="194"/>
      <c r="R479" s="194"/>
      <c r="S479" s="194"/>
      <c r="T479" s="19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0" t="s">
        <v>197</v>
      </c>
      <c r="AU479" s="190" t="s">
        <v>81</v>
      </c>
      <c r="AV479" s="13" t="s">
        <v>81</v>
      </c>
      <c r="AW479" s="13" t="s">
        <v>29</v>
      </c>
      <c r="AX479" s="13" t="s">
        <v>73</v>
      </c>
      <c r="AY479" s="190" t="s">
        <v>189</v>
      </c>
    </row>
    <row r="480" s="13" customFormat="1">
      <c r="A480" s="13"/>
      <c r="B480" s="188"/>
      <c r="C480" s="13"/>
      <c r="D480" s="189" t="s">
        <v>197</v>
      </c>
      <c r="E480" s="190" t="s">
        <v>1</v>
      </c>
      <c r="F480" s="191" t="s">
        <v>784</v>
      </c>
      <c r="G480" s="13"/>
      <c r="H480" s="192">
        <v>6</v>
      </c>
      <c r="I480" s="13"/>
      <c r="J480" s="13"/>
      <c r="K480" s="13"/>
      <c r="L480" s="188"/>
      <c r="M480" s="193"/>
      <c r="N480" s="194"/>
      <c r="O480" s="194"/>
      <c r="P480" s="194"/>
      <c r="Q480" s="194"/>
      <c r="R480" s="194"/>
      <c r="S480" s="194"/>
      <c r="T480" s="19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0" t="s">
        <v>197</v>
      </c>
      <c r="AU480" s="190" t="s">
        <v>81</v>
      </c>
      <c r="AV480" s="13" t="s">
        <v>81</v>
      </c>
      <c r="AW480" s="13" t="s">
        <v>29</v>
      </c>
      <c r="AX480" s="13" t="s">
        <v>73</v>
      </c>
      <c r="AY480" s="190" t="s">
        <v>189</v>
      </c>
    </row>
    <row r="481" s="13" customFormat="1">
      <c r="A481" s="13"/>
      <c r="B481" s="188"/>
      <c r="C481" s="13"/>
      <c r="D481" s="189" t="s">
        <v>197</v>
      </c>
      <c r="E481" s="190" t="s">
        <v>1</v>
      </c>
      <c r="F481" s="191" t="s">
        <v>778</v>
      </c>
      <c r="G481" s="13"/>
      <c r="H481" s="192">
        <v>2</v>
      </c>
      <c r="I481" s="13"/>
      <c r="J481" s="13"/>
      <c r="K481" s="13"/>
      <c r="L481" s="188"/>
      <c r="M481" s="193"/>
      <c r="N481" s="194"/>
      <c r="O481" s="194"/>
      <c r="P481" s="194"/>
      <c r="Q481" s="194"/>
      <c r="R481" s="194"/>
      <c r="S481" s="194"/>
      <c r="T481" s="19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0" t="s">
        <v>197</v>
      </c>
      <c r="AU481" s="190" t="s">
        <v>81</v>
      </c>
      <c r="AV481" s="13" t="s">
        <v>81</v>
      </c>
      <c r="AW481" s="13" t="s">
        <v>29</v>
      </c>
      <c r="AX481" s="13" t="s">
        <v>73</v>
      </c>
      <c r="AY481" s="190" t="s">
        <v>189</v>
      </c>
    </row>
    <row r="482" s="14" customFormat="1">
      <c r="A482" s="14"/>
      <c r="B482" s="196"/>
      <c r="C482" s="14"/>
      <c r="D482" s="189" t="s">
        <v>197</v>
      </c>
      <c r="E482" s="197" t="s">
        <v>1</v>
      </c>
      <c r="F482" s="198" t="s">
        <v>226</v>
      </c>
      <c r="G482" s="14"/>
      <c r="H482" s="199">
        <v>13</v>
      </c>
      <c r="I482" s="14"/>
      <c r="J482" s="14"/>
      <c r="K482" s="14"/>
      <c r="L482" s="196"/>
      <c r="M482" s="200"/>
      <c r="N482" s="201"/>
      <c r="O482" s="201"/>
      <c r="P482" s="201"/>
      <c r="Q482" s="201"/>
      <c r="R482" s="201"/>
      <c r="S482" s="201"/>
      <c r="T482" s="20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7" t="s">
        <v>197</v>
      </c>
      <c r="AU482" s="197" t="s">
        <v>81</v>
      </c>
      <c r="AV482" s="14" t="s">
        <v>195</v>
      </c>
      <c r="AW482" s="14" t="s">
        <v>29</v>
      </c>
      <c r="AX482" s="14" t="s">
        <v>79</v>
      </c>
      <c r="AY482" s="197" t="s">
        <v>189</v>
      </c>
    </row>
    <row r="483" s="2" customFormat="1" ht="21.75" customHeight="1">
      <c r="A483" s="31"/>
      <c r="B483" s="174"/>
      <c r="C483" s="203" t="s">
        <v>785</v>
      </c>
      <c r="D483" s="203" t="s">
        <v>317</v>
      </c>
      <c r="E483" s="204" t="s">
        <v>786</v>
      </c>
      <c r="F483" s="205" t="s">
        <v>787</v>
      </c>
      <c r="G483" s="206" t="s">
        <v>194</v>
      </c>
      <c r="H483" s="207">
        <v>13</v>
      </c>
      <c r="I483" s="208">
        <v>508</v>
      </c>
      <c r="J483" s="208">
        <f>ROUND(I483*H483,2)</f>
        <v>6604</v>
      </c>
      <c r="K483" s="209"/>
      <c r="L483" s="210"/>
      <c r="M483" s="211" t="s">
        <v>1</v>
      </c>
      <c r="N483" s="212" t="s">
        <v>38</v>
      </c>
      <c r="O483" s="184">
        <v>0</v>
      </c>
      <c r="P483" s="184">
        <f>O483*H483</f>
        <v>0</v>
      </c>
      <c r="Q483" s="184">
        <v>0.0061000000000000004</v>
      </c>
      <c r="R483" s="184">
        <f>Q483*H483</f>
        <v>0.079300000000000009</v>
      </c>
      <c r="S483" s="184">
        <v>0</v>
      </c>
      <c r="T483" s="185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86" t="s">
        <v>232</v>
      </c>
      <c r="AT483" s="186" t="s">
        <v>317</v>
      </c>
      <c r="AU483" s="186" t="s">
        <v>81</v>
      </c>
      <c r="AY483" s="18" t="s">
        <v>189</v>
      </c>
      <c r="BE483" s="187">
        <f>IF(N483="základní",J483,0)</f>
        <v>6604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8" t="s">
        <v>79</v>
      </c>
      <c r="BK483" s="187">
        <f>ROUND(I483*H483,2)</f>
        <v>6604</v>
      </c>
      <c r="BL483" s="18" t="s">
        <v>195</v>
      </c>
      <c r="BM483" s="186" t="s">
        <v>788</v>
      </c>
    </row>
    <row r="484" s="2" customFormat="1" ht="16.5" customHeight="1">
      <c r="A484" s="31"/>
      <c r="B484" s="174"/>
      <c r="C484" s="203" t="s">
        <v>789</v>
      </c>
      <c r="D484" s="203" t="s">
        <v>317</v>
      </c>
      <c r="E484" s="204" t="s">
        <v>790</v>
      </c>
      <c r="F484" s="205" t="s">
        <v>791</v>
      </c>
      <c r="G484" s="206" t="s">
        <v>194</v>
      </c>
      <c r="H484" s="207">
        <v>13</v>
      </c>
      <c r="I484" s="208">
        <v>18</v>
      </c>
      <c r="J484" s="208">
        <f>ROUND(I484*H484,2)</f>
        <v>234</v>
      </c>
      <c r="K484" s="209"/>
      <c r="L484" s="210"/>
      <c r="M484" s="211" t="s">
        <v>1</v>
      </c>
      <c r="N484" s="212" t="s">
        <v>38</v>
      </c>
      <c r="O484" s="184">
        <v>0</v>
      </c>
      <c r="P484" s="184">
        <f>O484*H484</f>
        <v>0</v>
      </c>
      <c r="Q484" s="184">
        <v>0.00010000000000000001</v>
      </c>
      <c r="R484" s="184">
        <f>Q484*H484</f>
        <v>0.0013000000000000002</v>
      </c>
      <c r="S484" s="184">
        <v>0</v>
      </c>
      <c r="T484" s="185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86" t="s">
        <v>232</v>
      </c>
      <c r="AT484" s="186" t="s">
        <v>317</v>
      </c>
      <c r="AU484" s="186" t="s">
        <v>81</v>
      </c>
      <c r="AY484" s="18" t="s">
        <v>189</v>
      </c>
      <c r="BE484" s="187">
        <f>IF(N484="základní",J484,0)</f>
        <v>234</v>
      </c>
      <c r="BF484" s="187">
        <f>IF(N484="snížená",J484,0)</f>
        <v>0</v>
      </c>
      <c r="BG484" s="187">
        <f>IF(N484="zákl. přenesená",J484,0)</f>
        <v>0</v>
      </c>
      <c r="BH484" s="187">
        <f>IF(N484="sníž. přenesená",J484,0)</f>
        <v>0</v>
      </c>
      <c r="BI484" s="187">
        <f>IF(N484="nulová",J484,0)</f>
        <v>0</v>
      </c>
      <c r="BJ484" s="18" t="s">
        <v>79</v>
      </c>
      <c r="BK484" s="187">
        <f>ROUND(I484*H484,2)</f>
        <v>234</v>
      </c>
      <c r="BL484" s="18" t="s">
        <v>195</v>
      </c>
      <c r="BM484" s="186" t="s">
        <v>792</v>
      </c>
    </row>
    <row r="485" s="2" customFormat="1" ht="24.15" customHeight="1">
      <c r="A485" s="31"/>
      <c r="B485" s="174"/>
      <c r="C485" s="175" t="s">
        <v>793</v>
      </c>
      <c r="D485" s="175" t="s">
        <v>191</v>
      </c>
      <c r="E485" s="176" t="s">
        <v>794</v>
      </c>
      <c r="F485" s="177" t="s">
        <v>795</v>
      </c>
      <c r="G485" s="178" t="s">
        <v>256</v>
      </c>
      <c r="H485" s="179">
        <v>20</v>
      </c>
      <c r="I485" s="180">
        <v>597</v>
      </c>
      <c r="J485" s="180">
        <f>ROUND(I485*H485,2)</f>
        <v>11940</v>
      </c>
      <c r="K485" s="181"/>
      <c r="L485" s="32"/>
      <c r="M485" s="182" t="s">
        <v>1</v>
      </c>
      <c r="N485" s="183" t="s">
        <v>38</v>
      </c>
      <c r="O485" s="184">
        <v>0.19</v>
      </c>
      <c r="P485" s="184">
        <f>O485*H485</f>
        <v>3.7999999999999998</v>
      </c>
      <c r="Q485" s="184">
        <v>0.0021900000000000001</v>
      </c>
      <c r="R485" s="184">
        <f>Q485*H485</f>
        <v>0.043800000000000006</v>
      </c>
      <c r="S485" s="184">
        <v>0</v>
      </c>
      <c r="T485" s="185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86" t="s">
        <v>195</v>
      </c>
      <c r="AT485" s="186" t="s">
        <v>191</v>
      </c>
      <c r="AU485" s="186" t="s">
        <v>81</v>
      </c>
      <c r="AY485" s="18" t="s">
        <v>189</v>
      </c>
      <c r="BE485" s="187">
        <f>IF(N485="základní",J485,0)</f>
        <v>11940</v>
      </c>
      <c r="BF485" s="187">
        <f>IF(N485="snížená",J485,0)</f>
        <v>0</v>
      </c>
      <c r="BG485" s="187">
        <f>IF(N485="zákl. přenesená",J485,0)</f>
        <v>0</v>
      </c>
      <c r="BH485" s="187">
        <f>IF(N485="sníž. přenesená",J485,0)</f>
        <v>0</v>
      </c>
      <c r="BI485" s="187">
        <f>IF(N485="nulová",J485,0)</f>
        <v>0</v>
      </c>
      <c r="BJ485" s="18" t="s">
        <v>79</v>
      </c>
      <c r="BK485" s="187">
        <f>ROUND(I485*H485,2)</f>
        <v>11940</v>
      </c>
      <c r="BL485" s="18" t="s">
        <v>195</v>
      </c>
      <c r="BM485" s="186" t="s">
        <v>796</v>
      </c>
    </row>
    <row r="486" s="13" customFormat="1">
      <c r="A486" s="13"/>
      <c r="B486" s="188"/>
      <c r="C486" s="13"/>
      <c r="D486" s="189" t="s">
        <v>197</v>
      </c>
      <c r="E486" s="190" t="s">
        <v>1</v>
      </c>
      <c r="F486" s="191" t="s">
        <v>797</v>
      </c>
      <c r="G486" s="13"/>
      <c r="H486" s="192">
        <v>20</v>
      </c>
      <c r="I486" s="13"/>
      <c r="J486" s="13"/>
      <c r="K486" s="13"/>
      <c r="L486" s="188"/>
      <c r="M486" s="193"/>
      <c r="N486" s="194"/>
      <c r="O486" s="194"/>
      <c r="P486" s="194"/>
      <c r="Q486" s="194"/>
      <c r="R486" s="194"/>
      <c r="S486" s="194"/>
      <c r="T486" s="19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0" t="s">
        <v>197</v>
      </c>
      <c r="AU486" s="190" t="s">
        <v>81</v>
      </c>
      <c r="AV486" s="13" t="s">
        <v>81</v>
      </c>
      <c r="AW486" s="13" t="s">
        <v>29</v>
      </c>
      <c r="AX486" s="13" t="s">
        <v>79</v>
      </c>
      <c r="AY486" s="190" t="s">
        <v>189</v>
      </c>
    </row>
    <row r="487" s="2" customFormat="1" ht="24.15" customHeight="1">
      <c r="A487" s="31"/>
      <c r="B487" s="174"/>
      <c r="C487" s="175" t="s">
        <v>798</v>
      </c>
      <c r="D487" s="175" t="s">
        <v>191</v>
      </c>
      <c r="E487" s="176" t="s">
        <v>799</v>
      </c>
      <c r="F487" s="177" t="s">
        <v>800</v>
      </c>
      <c r="G487" s="178" t="s">
        <v>194</v>
      </c>
      <c r="H487" s="179">
        <v>8</v>
      </c>
      <c r="I487" s="180">
        <v>6050</v>
      </c>
      <c r="J487" s="180">
        <f>ROUND(I487*H487,2)</f>
        <v>48400</v>
      </c>
      <c r="K487" s="181"/>
      <c r="L487" s="32"/>
      <c r="M487" s="182" t="s">
        <v>1</v>
      </c>
      <c r="N487" s="183" t="s">
        <v>38</v>
      </c>
      <c r="O487" s="184">
        <v>0.16</v>
      </c>
      <c r="P487" s="184">
        <f>O487*H487</f>
        <v>1.28</v>
      </c>
      <c r="Q487" s="184">
        <v>0.00158</v>
      </c>
      <c r="R487" s="184">
        <f>Q487*H487</f>
        <v>0.01264</v>
      </c>
      <c r="S487" s="184">
        <v>0</v>
      </c>
      <c r="T487" s="185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86" t="s">
        <v>195</v>
      </c>
      <c r="AT487" s="186" t="s">
        <v>191</v>
      </c>
      <c r="AU487" s="186" t="s">
        <v>81</v>
      </c>
      <c r="AY487" s="18" t="s">
        <v>189</v>
      </c>
      <c r="BE487" s="187">
        <f>IF(N487="základní",J487,0)</f>
        <v>48400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8" t="s">
        <v>79</v>
      </c>
      <c r="BK487" s="187">
        <f>ROUND(I487*H487,2)</f>
        <v>48400</v>
      </c>
      <c r="BL487" s="18" t="s">
        <v>195</v>
      </c>
      <c r="BM487" s="186" t="s">
        <v>801</v>
      </c>
    </row>
    <row r="488" s="15" customFormat="1">
      <c r="A488" s="15"/>
      <c r="B488" s="213"/>
      <c r="C488" s="15"/>
      <c r="D488" s="189" t="s">
        <v>197</v>
      </c>
      <c r="E488" s="214" t="s">
        <v>1</v>
      </c>
      <c r="F488" s="215" t="s">
        <v>731</v>
      </c>
      <c r="G488" s="15"/>
      <c r="H488" s="214" t="s">
        <v>1</v>
      </c>
      <c r="I488" s="15"/>
      <c r="J488" s="15"/>
      <c r="K488" s="15"/>
      <c r="L488" s="213"/>
      <c r="M488" s="216"/>
      <c r="N488" s="217"/>
      <c r="O488" s="217"/>
      <c r="P488" s="217"/>
      <c r="Q488" s="217"/>
      <c r="R488" s="217"/>
      <c r="S488" s="217"/>
      <c r="T488" s="21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4" t="s">
        <v>197</v>
      </c>
      <c r="AU488" s="214" t="s">
        <v>81</v>
      </c>
      <c r="AV488" s="15" t="s">
        <v>79</v>
      </c>
      <c r="AW488" s="15" t="s">
        <v>29</v>
      </c>
      <c r="AX488" s="15" t="s">
        <v>73</v>
      </c>
      <c r="AY488" s="214" t="s">
        <v>189</v>
      </c>
    </row>
    <row r="489" s="13" customFormat="1">
      <c r="A489" s="13"/>
      <c r="B489" s="188"/>
      <c r="C489" s="13"/>
      <c r="D489" s="189" t="s">
        <v>197</v>
      </c>
      <c r="E489" s="190" t="s">
        <v>1</v>
      </c>
      <c r="F489" s="191" t="s">
        <v>802</v>
      </c>
      <c r="G489" s="13"/>
      <c r="H489" s="192">
        <v>3</v>
      </c>
      <c r="I489" s="13"/>
      <c r="J489" s="13"/>
      <c r="K489" s="13"/>
      <c r="L489" s="188"/>
      <c r="M489" s="193"/>
      <c r="N489" s="194"/>
      <c r="O489" s="194"/>
      <c r="P489" s="194"/>
      <c r="Q489" s="194"/>
      <c r="R489" s="194"/>
      <c r="S489" s="194"/>
      <c r="T489" s="19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0" t="s">
        <v>197</v>
      </c>
      <c r="AU489" s="190" t="s">
        <v>81</v>
      </c>
      <c r="AV489" s="13" t="s">
        <v>81</v>
      </c>
      <c r="AW489" s="13" t="s">
        <v>29</v>
      </c>
      <c r="AX489" s="13" t="s">
        <v>73</v>
      </c>
      <c r="AY489" s="190" t="s">
        <v>189</v>
      </c>
    </row>
    <row r="490" s="15" customFormat="1">
      <c r="A490" s="15"/>
      <c r="B490" s="213"/>
      <c r="C490" s="15"/>
      <c r="D490" s="189" t="s">
        <v>197</v>
      </c>
      <c r="E490" s="214" t="s">
        <v>1</v>
      </c>
      <c r="F490" s="215" t="s">
        <v>734</v>
      </c>
      <c r="G490" s="15"/>
      <c r="H490" s="214" t="s">
        <v>1</v>
      </c>
      <c r="I490" s="15"/>
      <c r="J490" s="15"/>
      <c r="K490" s="15"/>
      <c r="L490" s="213"/>
      <c r="M490" s="216"/>
      <c r="N490" s="217"/>
      <c r="O490" s="217"/>
      <c r="P490" s="217"/>
      <c r="Q490" s="217"/>
      <c r="R490" s="217"/>
      <c r="S490" s="217"/>
      <c r="T490" s="218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14" t="s">
        <v>197</v>
      </c>
      <c r="AU490" s="214" t="s">
        <v>81</v>
      </c>
      <c r="AV490" s="15" t="s">
        <v>79</v>
      </c>
      <c r="AW490" s="15" t="s">
        <v>29</v>
      </c>
      <c r="AX490" s="15" t="s">
        <v>73</v>
      </c>
      <c r="AY490" s="214" t="s">
        <v>189</v>
      </c>
    </row>
    <row r="491" s="13" customFormat="1">
      <c r="A491" s="13"/>
      <c r="B491" s="188"/>
      <c r="C491" s="13"/>
      <c r="D491" s="189" t="s">
        <v>197</v>
      </c>
      <c r="E491" s="190" t="s">
        <v>1</v>
      </c>
      <c r="F491" s="191" t="s">
        <v>802</v>
      </c>
      <c r="G491" s="13"/>
      <c r="H491" s="192">
        <v>3</v>
      </c>
      <c r="I491" s="13"/>
      <c r="J491" s="13"/>
      <c r="K491" s="13"/>
      <c r="L491" s="188"/>
      <c r="M491" s="193"/>
      <c r="N491" s="194"/>
      <c r="O491" s="194"/>
      <c r="P491" s="194"/>
      <c r="Q491" s="194"/>
      <c r="R491" s="194"/>
      <c r="S491" s="194"/>
      <c r="T491" s="19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0" t="s">
        <v>197</v>
      </c>
      <c r="AU491" s="190" t="s">
        <v>81</v>
      </c>
      <c r="AV491" s="13" t="s">
        <v>81</v>
      </c>
      <c r="AW491" s="13" t="s">
        <v>29</v>
      </c>
      <c r="AX491" s="13" t="s">
        <v>73</v>
      </c>
      <c r="AY491" s="190" t="s">
        <v>189</v>
      </c>
    </row>
    <row r="492" s="15" customFormat="1">
      <c r="A492" s="15"/>
      <c r="B492" s="213"/>
      <c r="C492" s="15"/>
      <c r="D492" s="189" t="s">
        <v>197</v>
      </c>
      <c r="E492" s="214" t="s">
        <v>1</v>
      </c>
      <c r="F492" s="215" t="s">
        <v>729</v>
      </c>
      <c r="G492" s="15"/>
      <c r="H492" s="214" t="s">
        <v>1</v>
      </c>
      <c r="I492" s="15"/>
      <c r="J492" s="15"/>
      <c r="K492" s="15"/>
      <c r="L492" s="213"/>
      <c r="M492" s="216"/>
      <c r="N492" s="217"/>
      <c r="O492" s="217"/>
      <c r="P492" s="217"/>
      <c r="Q492" s="217"/>
      <c r="R492" s="217"/>
      <c r="S492" s="217"/>
      <c r="T492" s="21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14" t="s">
        <v>197</v>
      </c>
      <c r="AU492" s="214" t="s">
        <v>81</v>
      </c>
      <c r="AV492" s="15" t="s">
        <v>79</v>
      </c>
      <c r="AW492" s="15" t="s">
        <v>29</v>
      </c>
      <c r="AX492" s="15" t="s">
        <v>73</v>
      </c>
      <c r="AY492" s="214" t="s">
        <v>189</v>
      </c>
    </row>
    <row r="493" s="13" customFormat="1">
      <c r="A493" s="13"/>
      <c r="B493" s="188"/>
      <c r="C493" s="13"/>
      <c r="D493" s="189" t="s">
        <v>197</v>
      </c>
      <c r="E493" s="190" t="s">
        <v>1</v>
      </c>
      <c r="F493" s="191" t="s">
        <v>803</v>
      </c>
      <c r="G493" s="13"/>
      <c r="H493" s="192">
        <v>2</v>
      </c>
      <c r="I493" s="13"/>
      <c r="J493" s="13"/>
      <c r="K493" s="13"/>
      <c r="L493" s="188"/>
      <c r="M493" s="193"/>
      <c r="N493" s="194"/>
      <c r="O493" s="194"/>
      <c r="P493" s="194"/>
      <c r="Q493" s="194"/>
      <c r="R493" s="194"/>
      <c r="S493" s="194"/>
      <c r="T493" s="19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0" t="s">
        <v>197</v>
      </c>
      <c r="AU493" s="190" t="s">
        <v>81</v>
      </c>
      <c r="AV493" s="13" t="s">
        <v>81</v>
      </c>
      <c r="AW493" s="13" t="s">
        <v>29</v>
      </c>
      <c r="AX493" s="13" t="s">
        <v>73</v>
      </c>
      <c r="AY493" s="190" t="s">
        <v>189</v>
      </c>
    </row>
    <row r="494" s="14" customFormat="1">
      <c r="A494" s="14"/>
      <c r="B494" s="196"/>
      <c r="C494" s="14"/>
      <c r="D494" s="189" t="s">
        <v>197</v>
      </c>
      <c r="E494" s="197" t="s">
        <v>1</v>
      </c>
      <c r="F494" s="198" t="s">
        <v>226</v>
      </c>
      <c r="G494" s="14"/>
      <c r="H494" s="199">
        <v>8</v>
      </c>
      <c r="I494" s="14"/>
      <c r="J494" s="14"/>
      <c r="K494" s="14"/>
      <c r="L494" s="196"/>
      <c r="M494" s="200"/>
      <c r="N494" s="201"/>
      <c r="O494" s="201"/>
      <c r="P494" s="201"/>
      <c r="Q494" s="201"/>
      <c r="R494" s="201"/>
      <c r="S494" s="201"/>
      <c r="T494" s="20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197" t="s">
        <v>197</v>
      </c>
      <c r="AU494" s="197" t="s">
        <v>81</v>
      </c>
      <c r="AV494" s="14" t="s">
        <v>195</v>
      </c>
      <c r="AW494" s="14" t="s">
        <v>29</v>
      </c>
      <c r="AX494" s="14" t="s">
        <v>79</v>
      </c>
      <c r="AY494" s="197" t="s">
        <v>189</v>
      </c>
    </row>
    <row r="495" s="2" customFormat="1" ht="24.15" customHeight="1">
      <c r="A495" s="31"/>
      <c r="B495" s="174"/>
      <c r="C495" s="175" t="s">
        <v>804</v>
      </c>
      <c r="D495" s="175" t="s">
        <v>191</v>
      </c>
      <c r="E495" s="176" t="s">
        <v>805</v>
      </c>
      <c r="F495" s="177" t="s">
        <v>806</v>
      </c>
      <c r="G495" s="178" t="s">
        <v>194</v>
      </c>
      <c r="H495" s="179">
        <v>1</v>
      </c>
      <c r="I495" s="180">
        <v>10600</v>
      </c>
      <c r="J495" s="180">
        <f>ROUND(I495*H495,2)</f>
        <v>10600</v>
      </c>
      <c r="K495" s="181"/>
      <c r="L495" s="32"/>
      <c r="M495" s="182" t="s">
        <v>1</v>
      </c>
      <c r="N495" s="183" t="s">
        <v>38</v>
      </c>
      <c r="O495" s="184">
        <v>0.40000000000000002</v>
      </c>
      <c r="P495" s="184">
        <f>O495*H495</f>
        <v>0.40000000000000002</v>
      </c>
      <c r="Q495" s="184">
        <v>0.0021900000000000001</v>
      </c>
      <c r="R495" s="184">
        <f>Q495*H495</f>
        <v>0.0021900000000000001</v>
      </c>
      <c r="S495" s="184">
        <v>0</v>
      </c>
      <c r="T495" s="185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86" t="s">
        <v>195</v>
      </c>
      <c r="AT495" s="186" t="s">
        <v>191</v>
      </c>
      <c r="AU495" s="186" t="s">
        <v>81</v>
      </c>
      <c r="AY495" s="18" t="s">
        <v>189</v>
      </c>
      <c r="BE495" s="187">
        <f>IF(N495="základní",J495,0)</f>
        <v>10600</v>
      </c>
      <c r="BF495" s="187">
        <f>IF(N495="snížená",J495,0)</f>
        <v>0</v>
      </c>
      <c r="BG495" s="187">
        <f>IF(N495="zákl. přenesená",J495,0)</f>
        <v>0</v>
      </c>
      <c r="BH495" s="187">
        <f>IF(N495="sníž. přenesená",J495,0)</f>
        <v>0</v>
      </c>
      <c r="BI495" s="187">
        <f>IF(N495="nulová",J495,0)</f>
        <v>0</v>
      </c>
      <c r="BJ495" s="18" t="s">
        <v>79</v>
      </c>
      <c r="BK495" s="187">
        <f>ROUND(I495*H495,2)</f>
        <v>10600</v>
      </c>
      <c r="BL495" s="18" t="s">
        <v>195</v>
      </c>
      <c r="BM495" s="186" t="s">
        <v>807</v>
      </c>
    </row>
    <row r="496" s="15" customFormat="1">
      <c r="A496" s="15"/>
      <c r="B496" s="213"/>
      <c r="C496" s="15"/>
      <c r="D496" s="189" t="s">
        <v>197</v>
      </c>
      <c r="E496" s="214" t="s">
        <v>1</v>
      </c>
      <c r="F496" s="215" t="s">
        <v>731</v>
      </c>
      <c r="G496" s="15"/>
      <c r="H496" s="214" t="s">
        <v>1</v>
      </c>
      <c r="I496" s="15"/>
      <c r="J496" s="15"/>
      <c r="K496" s="15"/>
      <c r="L496" s="213"/>
      <c r="M496" s="216"/>
      <c r="N496" s="217"/>
      <c r="O496" s="217"/>
      <c r="P496" s="217"/>
      <c r="Q496" s="217"/>
      <c r="R496" s="217"/>
      <c r="S496" s="217"/>
      <c r="T496" s="21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14" t="s">
        <v>197</v>
      </c>
      <c r="AU496" s="214" t="s">
        <v>81</v>
      </c>
      <c r="AV496" s="15" t="s">
        <v>79</v>
      </c>
      <c r="AW496" s="15" t="s">
        <v>29</v>
      </c>
      <c r="AX496" s="15" t="s">
        <v>73</v>
      </c>
      <c r="AY496" s="214" t="s">
        <v>189</v>
      </c>
    </row>
    <row r="497" s="13" customFormat="1">
      <c r="A497" s="13"/>
      <c r="B497" s="188"/>
      <c r="C497" s="13"/>
      <c r="D497" s="189" t="s">
        <v>197</v>
      </c>
      <c r="E497" s="190" t="s">
        <v>1</v>
      </c>
      <c r="F497" s="191" t="s">
        <v>808</v>
      </c>
      <c r="G497" s="13"/>
      <c r="H497" s="192">
        <v>1</v>
      </c>
      <c r="I497" s="13"/>
      <c r="J497" s="13"/>
      <c r="K497" s="13"/>
      <c r="L497" s="188"/>
      <c r="M497" s="193"/>
      <c r="N497" s="194"/>
      <c r="O497" s="194"/>
      <c r="P497" s="194"/>
      <c r="Q497" s="194"/>
      <c r="R497" s="194"/>
      <c r="S497" s="194"/>
      <c r="T497" s="19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0" t="s">
        <v>197</v>
      </c>
      <c r="AU497" s="190" t="s">
        <v>81</v>
      </c>
      <c r="AV497" s="13" t="s">
        <v>81</v>
      </c>
      <c r="AW497" s="13" t="s">
        <v>29</v>
      </c>
      <c r="AX497" s="13" t="s">
        <v>79</v>
      </c>
      <c r="AY497" s="190" t="s">
        <v>189</v>
      </c>
    </row>
    <row r="498" s="2" customFormat="1" ht="24.15" customHeight="1">
      <c r="A498" s="31"/>
      <c r="B498" s="174"/>
      <c r="C498" s="175" t="s">
        <v>809</v>
      </c>
      <c r="D498" s="175" t="s">
        <v>191</v>
      </c>
      <c r="E498" s="176" t="s">
        <v>810</v>
      </c>
      <c r="F498" s="177" t="s">
        <v>811</v>
      </c>
      <c r="G498" s="178" t="s">
        <v>256</v>
      </c>
      <c r="H498" s="179">
        <v>21.199999999999999</v>
      </c>
      <c r="I498" s="180">
        <v>95.400000000000006</v>
      </c>
      <c r="J498" s="180">
        <f>ROUND(I498*H498,2)</f>
        <v>2022.48</v>
      </c>
      <c r="K498" s="181"/>
      <c r="L498" s="32"/>
      <c r="M498" s="182" t="s">
        <v>1</v>
      </c>
      <c r="N498" s="183" t="s">
        <v>38</v>
      </c>
      <c r="O498" s="184">
        <v>0.050000000000000003</v>
      </c>
      <c r="P498" s="184">
        <f>O498*H498</f>
        <v>1.0600000000000001</v>
      </c>
      <c r="Q498" s="184">
        <v>4.0000000000000003E-05</v>
      </c>
      <c r="R498" s="184">
        <f>Q498*H498</f>
        <v>0.00084800000000000001</v>
      </c>
      <c r="S498" s="184">
        <v>0</v>
      </c>
      <c r="T498" s="185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86" t="s">
        <v>195</v>
      </c>
      <c r="AT498" s="186" t="s">
        <v>191</v>
      </c>
      <c r="AU498" s="186" t="s">
        <v>81</v>
      </c>
      <c r="AY498" s="18" t="s">
        <v>189</v>
      </c>
      <c r="BE498" s="187">
        <f>IF(N498="základní",J498,0)</f>
        <v>2022.48</v>
      </c>
      <c r="BF498" s="187">
        <f>IF(N498="snížená",J498,0)</f>
        <v>0</v>
      </c>
      <c r="BG498" s="187">
        <f>IF(N498="zákl. přenesená",J498,0)</f>
        <v>0</v>
      </c>
      <c r="BH498" s="187">
        <f>IF(N498="sníž. přenesená",J498,0)</f>
        <v>0</v>
      </c>
      <c r="BI498" s="187">
        <f>IF(N498="nulová",J498,0)</f>
        <v>0</v>
      </c>
      <c r="BJ498" s="18" t="s">
        <v>79</v>
      </c>
      <c r="BK498" s="187">
        <f>ROUND(I498*H498,2)</f>
        <v>2022.48</v>
      </c>
      <c r="BL498" s="18" t="s">
        <v>195</v>
      </c>
      <c r="BM498" s="186" t="s">
        <v>812</v>
      </c>
    </row>
    <row r="499" s="15" customFormat="1">
      <c r="A499" s="15"/>
      <c r="B499" s="213"/>
      <c r="C499" s="15"/>
      <c r="D499" s="189" t="s">
        <v>197</v>
      </c>
      <c r="E499" s="214" t="s">
        <v>1</v>
      </c>
      <c r="F499" s="215" t="s">
        <v>731</v>
      </c>
      <c r="G499" s="15"/>
      <c r="H499" s="214" t="s">
        <v>1</v>
      </c>
      <c r="I499" s="15"/>
      <c r="J499" s="15"/>
      <c r="K499" s="15"/>
      <c r="L499" s="213"/>
      <c r="M499" s="216"/>
      <c r="N499" s="217"/>
      <c r="O499" s="217"/>
      <c r="P499" s="217"/>
      <c r="Q499" s="217"/>
      <c r="R499" s="217"/>
      <c r="S499" s="217"/>
      <c r="T499" s="218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14" t="s">
        <v>197</v>
      </c>
      <c r="AU499" s="214" t="s">
        <v>81</v>
      </c>
      <c r="AV499" s="15" t="s">
        <v>79</v>
      </c>
      <c r="AW499" s="15" t="s">
        <v>29</v>
      </c>
      <c r="AX499" s="15" t="s">
        <v>73</v>
      </c>
      <c r="AY499" s="214" t="s">
        <v>189</v>
      </c>
    </row>
    <row r="500" s="13" customFormat="1">
      <c r="A500" s="13"/>
      <c r="B500" s="188"/>
      <c r="C500" s="13"/>
      <c r="D500" s="189" t="s">
        <v>197</v>
      </c>
      <c r="E500" s="190" t="s">
        <v>1</v>
      </c>
      <c r="F500" s="191" t="s">
        <v>813</v>
      </c>
      <c r="G500" s="13"/>
      <c r="H500" s="192">
        <v>5</v>
      </c>
      <c r="I500" s="13"/>
      <c r="J500" s="13"/>
      <c r="K500" s="13"/>
      <c r="L500" s="188"/>
      <c r="M500" s="193"/>
      <c r="N500" s="194"/>
      <c r="O500" s="194"/>
      <c r="P500" s="194"/>
      <c r="Q500" s="194"/>
      <c r="R500" s="194"/>
      <c r="S500" s="194"/>
      <c r="T500" s="19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0" t="s">
        <v>197</v>
      </c>
      <c r="AU500" s="190" t="s">
        <v>81</v>
      </c>
      <c r="AV500" s="13" t="s">
        <v>81</v>
      </c>
      <c r="AW500" s="13" t="s">
        <v>29</v>
      </c>
      <c r="AX500" s="13" t="s">
        <v>73</v>
      </c>
      <c r="AY500" s="190" t="s">
        <v>189</v>
      </c>
    </row>
    <row r="501" s="13" customFormat="1">
      <c r="A501" s="13"/>
      <c r="B501" s="188"/>
      <c r="C501" s="13"/>
      <c r="D501" s="189" t="s">
        <v>197</v>
      </c>
      <c r="E501" s="190" t="s">
        <v>1</v>
      </c>
      <c r="F501" s="191" t="s">
        <v>814</v>
      </c>
      <c r="G501" s="13"/>
      <c r="H501" s="192">
        <v>16.199999999999999</v>
      </c>
      <c r="I501" s="13"/>
      <c r="J501" s="13"/>
      <c r="K501" s="13"/>
      <c r="L501" s="188"/>
      <c r="M501" s="193"/>
      <c r="N501" s="194"/>
      <c r="O501" s="194"/>
      <c r="P501" s="194"/>
      <c r="Q501" s="194"/>
      <c r="R501" s="194"/>
      <c r="S501" s="194"/>
      <c r="T501" s="19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0" t="s">
        <v>197</v>
      </c>
      <c r="AU501" s="190" t="s">
        <v>81</v>
      </c>
      <c r="AV501" s="13" t="s">
        <v>81</v>
      </c>
      <c r="AW501" s="13" t="s">
        <v>29</v>
      </c>
      <c r="AX501" s="13" t="s">
        <v>73</v>
      </c>
      <c r="AY501" s="190" t="s">
        <v>189</v>
      </c>
    </row>
    <row r="502" s="14" customFormat="1">
      <c r="A502" s="14"/>
      <c r="B502" s="196"/>
      <c r="C502" s="14"/>
      <c r="D502" s="189" t="s">
        <v>197</v>
      </c>
      <c r="E502" s="197" t="s">
        <v>1</v>
      </c>
      <c r="F502" s="198" t="s">
        <v>226</v>
      </c>
      <c r="G502" s="14"/>
      <c r="H502" s="199">
        <v>21.199999999999999</v>
      </c>
      <c r="I502" s="14"/>
      <c r="J502" s="14"/>
      <c r="K502" s="14"/>
      <c r="L502" s="196"/>
      <c r="M502" s="200"/>
      <c r="N502" s="201"/>
      <c r="O502" s="201"/>
      <c r="P502" s="201"/>
      <c r="Q502" s="201"/>
      <c r="R502" s="201"/>
      <c r="S502" s="201"/>
      <c r="T502" s="20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97" t="s">
        <v>197</v>
      </c>
      <c r="AU502" s="197" t="s">
        <v>81</v>
      </c>
      <c r="AV502" s="14" t="s">
        <v>195</v>
      </c>
      <c r="AW502" s="14" t="s">
        <v>29</v>
      </c>
      <c r="AX502" s="14" t="s">
        <v>79</v>
      </c>
      <c r="AY502" s="197" t="s">
        <v>189</v>
      </c>
    </row>
    <row r="503" s="2" customFormat="1" ht="24.15" customHeight="1">
      <c r="A503" s="31"/>
      <c r="B503" s="174"/>
      <c r="C503" s="175" t="s">
        <v>815</v>
      </c>
      <c r="D503" s="175" t="s">
        <v>191</v>
      </c>
      <c r="E503" s="176" t="s">
        <v>816</v>
      </c>
      <c r="F503" s="177" t="s">
        <v>817</v>
      </c>
      <c r="G503" s="178" t="s">
        <v>256</v>
      </c>
      <c r="H503" s="179">
        <v>98.200000000000003</v>
      </c>
      <c r="I503" s="180">
        <v>215</v>
      </c>
      <c r="J503" s="180">
        <f>ROUND(I503*H503,2)</f>
        <v>21113</v>
      </c>
      <c r="K503" s="181"/>
      <c r="L503" s="32"/>
      <c r="M503" s="182" t="s">
        <v>1</v>
      </c>
      <c r="N503" s="183" t="s">
        <v>38</v>
      </c>
      <c r="O503" s="184">
        <v>0.059999999999999998</v>
      </c>
      <c r="P503" s="184">
        <f>O503*H503</f>
        <v>5.8920000000000003</v>
      </c>
      <c r="Q503" s="184">
        <v>5.0000000000000002E-05</v>
      </c>
      <c r="R503" s="184">
        <f>Q503*H503</f>
        <v>0.0049100000000000003</v>
      </c>
      <c r="S503" s="184">
        <v>0</v>
      </c>
      <c r="T503" s="185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86" t="s">
        <v>195</v>
      </c>
      <c r="AT503" s="186" t="s">
        <v>191</v>
      </c>
      <c r="AU503" s="186" t="s">
        <v>81</v>
      </c>
      <c r="AY503" s="18" t="s">
        <v>189</v>
      </c>
      <c r="BE503" s="187">
        <f>IF(N503="základní",J503,0)</f>
        <v>21113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8" t="s">
        <v>79</v>
      </c>
      <c r="BK503" s="187">
        <f>ROUND(I503*H503,2)</f>
        <v>21113</v>
      </c>
      <c r="BL503" s="18" t="s">
        <v>195</v>
      </c>
      <c r="BM503" s="186" t="s">
        <v>818</v>
      </c>
    </row>
    <row r="504" s="15" customFormat="1">
      <c r="A504" s="15"/>
      <c r="B504" s="213"/>
      <c r="C504" s="15"/>
      <c r="D504" s="189" t="s">
        <v>197</v>
      </c>
      <c r="E504" s="214" t="s">
        <v>1</v>
      </c>
      <c r="F504" s="215" t="s">
        <v>731</v>
      </c>
      <c r="G504" s="15"/>
      <c r="H504" s="214" t="s">
        <v>1</v>
      </c>
      <c r="I504" s="15"/>
      <c r="J504" s="15"/>
      <c r="K504" s="15"/>
      <c r="L504" s="213"/>
      <c r="M504" s="216"/>
      <c r="N504" s="217"/>
      <c r="O504" s="217"/>
      <c r="P504" s="217"/>
      <c r="Q504" s="217"/>
      <c r="R504" s="217"/>
      <c r="S504" s="217"/>
      <c r="T504" s="218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14" t="s">
        <v>197</v>
      </c>
      <c r="AU504" s="214" t="s">
        <v>81</v>
      </c>
      <c r="AV504" s="15" t="s">
        <v>79</v>
      </c>
      <c r="AW504" s="15" t="s">
        <v>29</v>
      </c>
      <c r="AX504" s="15" t="s">
        <v>73</v>
      </c>
      <c r="AY504" s="214" t="s">
        <v>189</v>
      </c>
    </row>
    <row r="505" s="13" customFormat="1">
      <c r="A505" s="13"/>
      <c r="B505" s="188"/>
      <c r="C505" s="13"/>
      <c r="D505" s="189" t="s">
        <v>197</v>
      </c>
      <c r="E505" s="190" t="s">
        <v>1</v>
      </c>
      <c r="F505" s="191" t="s">
        <v>819</v>
      </c>
      <c r="G505" s="13"/>
      <c r="H505" s="192">
        <v>92.200000000000003</v>
      </c>
      <c r="I505" s="13"/>
      <c r="J505" s="13"/>
      <c r="K505" s="13"/>
      <c r="L505" s="188"/>
      <c r="M505" s="193"/>
      <c r="N505" s="194"/>
      <c r="O505" s="194"/>
      <c r="P505" s="194"/>
      <c r="Q505" s="194"/>
      <c r="R505" s="194"/>
      <c r="S505" s="194"/>
      <c r="T505" s="19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0" t="s">
        <v>197</v>
      </c>
      <c r="AU505" s="190" t="s">
        <v>81</v>
      </c>
      <c r="AV505" s="13" t="s">
        <v>81</v>
      </c>
      <c r="AW505" s="13" t="s">
        <v>29</v>
      </c>
      <c r="AX505" s="13" t="s">
        <v>73</v>
      </c>
      <c r="AY505" s="190" t="s">
        <v>189</v>
      </c>
    </row>
    <row r="506" s="13" customFormat="1">
      <c r="A506" s="13"/>
      <c r="B506" s="188"/>
      <c r="C506" s="13"/>
      <c r="D506" s="189" t="s">
        <v>197</v>
      </c>
      <c r="E506" s="190" t="s">
        <v>1</v>
      </c>
      <c r="F506" s="191" t="s">
        <v>820</v>
      </c>
      <c r="G506" s="13"/>
      <c r="H506" s="192">
        <v>6</v>
      </c>
      <c r="I506" s="13"/>
      <c r="J506" s="13"/>
      <c r="K506" s="13"/>
      <c r="L506" s="188"/>
      <c r="M506" s="193"/>
      <c r="N506" s="194"/>
      <c r="O506" s="194"/>
      <c r="P506" s="194"/>
      <c r="Q506" s="194"/>
      <c r="R506" s="194"/>
      <c r="S506" s="194"/>
      <c r="T506" s="19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0" t="s">
        <v>197</v>
      </c>
      <c r="AU506" s="190" t="s">
        <v>81</v>
      </c>
      <c r="AV506" s="13" t="s">
        <v>81</v>
      </c>
      <c r="AW506" s="13" t="s">
        <v>29</v>
      </c>
      <c r="AX506" s="13" t="s">
        <v>73</v>
      </c>
      <c r="AY506" s="190" t="s">
        <v>189</v>
      </c>
    </row>
    <row r="507" s="14" customFormat="1">
      <c r="A507" s="14"/>
      <c r="B507" s="196"/>
      <c r="C507" s="14"/>
      <c r="D507" s="189" t="s">
        <v>197</v>
      </c>
      <c r="E507" s="197" t="s">
        <v>1</v>
      </c>
      <c r="F507" s="198" t="s">
        <v>226</v>
      </c>
      <c r="G507" s="14"/>
      <c r="H507" s="199">
        <v>98.200000000000003</v>
      </c>
      <c r="I507" s="14"/>
      <c r="J507" s="14"/>
      <c r="K507" s="14"/>
      <c r="L507" s="196"/>
      <c r="M507" s="200"/>
      <c r="N507" s="201"/>
      <c r="O507" s="201"/>
      <c r="P507" s="201"/>
      <c r="Q507" s="201"/>
      <c r="R507" s="201"/>
      <c r="S507" s="201"/>
      <c r="T507" s="20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7" t="s">
        <v>197</v>
      </c>
      <c r="AU507" s="197" t="s">
        <v>81</v>
      </c>
      <c r="AV507" s="14" t="s">
        <v>195</v>
      </c>
      <c r="AW507" s="14" t="s">
        <v>29</v>
      </c>
      <c r="AX507" s="14" t="s">
        <v>79</v>
      </c>
      <c r="AY507" s="197" t="s">
        <v>189</v>
      </c>
    </row>
    <row r="508" s="2" customFormat="1" ht="24.15" customHeight="1">
      <c r="A508" s="31"/>
      <c r="B508" s="174"/>
      <c r="C508" s="175" t="s">
        <v>821</v>
      </c>
      <c r="D508" s="175" t="s">
        <v>191</v>
      </c>
      <c r="E508" s="176" t="s">
        <v>822</v>
      </c>
      <c r="F508" s="177" t="s">
        <v>823</v>
      </c>
      <c r="G508" s="178" t="s">
        <v>194</v>
      </c>
      <c r="H508" s="179">
        <v>25</v>
      </c>
      <c r="I508" s="180">
        <v>427</v>
      </c>
      <c r="J508" s="180">
        <f>ROUND(I508*H508,2)</f>
        <v>10675</v>
      </c>
      <c r="K508" s="181"/>
      <c r="L508" s="32"/>
      <c r="M508" s="182" t="s">
        <v>1</v>
      </c>
      <c r="N508" s="183" t="s">
        <v>38</v>
      </c>
      <c r="O508" s="184">
        <v>0.10000000000000001</v>
      </c>
      <c r="P508" s="184">
        <f>O508*H508</f>
        <v>2.5</v>
      </c>
      <c r="Q508" s="184">
        <v>0.00051999999999999995</v>
      </c>
      <c r="R508" s="184">
        <f>Q508*H508</f>
        <v>0.012999999999999999</v>
      </c>
      <c r="S508" s="184">
        <v>0</v>
      </c>
      <c r="T508" s="185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86" t="s">
        <v>195</v>
      </c>
      <c r="AT508" s="186" t="s">
        <v>191</v>
      </c>
      <c r="AU508" s="186" t="s">
        <v>81</v>
      </c>
      <c r="AY508" s="18" t="s">
        <v>189</v>
      </c>
      <c r="BE508" s="187">
        <f>IF(N508="základní",J508,0)</f>
        <v>10675</v>
      </c>
      <c r="BF508" s="187">
        <f>IF(N508="snížená",J508,0)</f>
        <v>0</v>
      </c>
      <c r="BG508" s="187">
        <f>IF(N508="zákl. přenesená",J508,0)</f>
        <v>0</v>
      </c>
      <c r="BH508" s="187">
        <f>IF(N508="sníž. přenesená",J508,0)</f>
        <v>0</v>
      </c>
      <c r="BI508" s="187">
        <f>IF(N508="nulová",J508,0)</f>
        <v>0</v>
      </c>
      <c r="BJ508" s="18" t="s">
        <v>79</v>
      </c>
      <c r="BK508" s="187">
        <f>ROUND(I508*H508,2)</f>
        <v>10675</v>
      </c>
      <c r="BL508" s="18" t="s">
        <v>195</v>
      </c>
      <c r="BM508" s="186" t="s">
        <v>824</v>
      </c>
    </row>
    <row r="509" s="15" customFormat="1">
      <c r="A509" s="15"/>
      <c r="B509" s="213"/>
      <c r="C509" s="15"/>
      <c r="D509" s="189" t="s">
        <v>197</v>
      </c>
      <c r="E509" s="214" t="s">
        <v>1</v>
      </c>
      <c r="F509" s="215" t="s">
        <v>731</v>
      </c>
      <c r="G509" s="15"/>
      <c r="H509" s="214" t="s">
        <v>1</v>
      </c>
      <c r="I509" s="15"/>
      <c r="J509" s="15"/>
      <c r="K509" s="15"/>
      <c r="L509" s="213"/>
      <c r="M509" s="216"/>
      <c r="N509" s="217"/>
      <c r="O509" s="217"/>
      <c r="P509" s="217"/>
      <c r="Q509" s="217"/>
      <c r="R509" s="217"/>
      <c r="S509" s="217"/>
      <c r="T509" s="218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14" t="s">
        <v>197</v>
      </c>
      <c r="AU509" s="214" t="s">
        <v>81</v>
      </c>
      <c r="AV509" s="15" t="s">
        <v>79</v>
      </c>
      <c r="AW509" s="15" t="s">
        <v>29</v>
      </c>
      <c r="AX509" s="15" t="s">
        <v>73</v>
      </c>
      <c r="AY509" s="214" t="s">
        <v>189</v>
      </c>
    </row>
    <row r="510" s="13" customFormat="1">
      <c r="A510" s="13"/>
      <c r="B510" s="188"/>
      <c r="C510" s="13"/>
      <c r="D510" s="189" t="s">
        <v>197</v>
      </c>
      <c r="E510" s="190" t="s">
        <v>1</v>
      </c>
      <c r="F510" s="191" t="s">
        <v>825</v>
      </c>
      <c r="G510" s="13"/>
      <c r="H510" s="192">
        <v>4</v>
      </c>
      <c r="I510" s="13"/>
      <c r="J510" s="13"/>
      <c r="K510" s="13"/>
      <c r="L510" s="188"/>
      <c r="M510" s="193"/>
      <c r="N510" s="194"/>
      <c r="O510" s="194"/>
      <c r="P510" s="194"/>
      <c r="Q510" s="194"/>
      <c r="R510" s="194"/>
      <c r="S510" s="194"/>
      <c r="T510" s="19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0" t="s">
        <v>197</v>
      </c>
      <c r="AU510" s="190" t="s">
        <v>81</v>
      </c>
      <c r="AV510" s="13" t="s">
        <v>81</v>
      </c>
      <c r="AW510" s="13" t="s">
        <v>29</v>
      </c>
      <c r="AX510" s="13" t="s">
        <v>73</v>
      </c>
      <c r="AY510" s="190" t="s">
        <v>189</v>
      </c>
    </row>
    <row r="511" s="15" customFormat="1">
      <c r="A511" s="15"/>
      <c r="B511" s="213"/>
      <c r="C511" s="15"/>
      <c r="D511" s="189" t="s">
        <v>197</v>
      </c>
      <c r="E511" s="214" t="s">
        <v>1</v>
      </c>
      <c r="F511" s="215" t="s">
        <v>734</v>
      </c>
      <c r="G511" s="15"/>
      <c r="H511" s="214" t="s">
        <v>1</v>
      </c>
      <c r="I511" s="15"/>
      <c r="J511" s="15"/>
      <c r="K511" s="15"/>
      <c r="L511" s="213"/>
      <c r="M511" s="216"/>
      <c r="N511" s="217"/>
      <c r="O511" s="217"/>
      <c r="P511" s="217"/>
      <c r="Q511" s="217"/>
      <c r="R511" s="217"/>
      <c r="S511" s="217"/>
      <c r="T511" s="21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14" t="s">
        <v>197</v>
      </c>
      <c r="AU511" s="214" t="s">
        <v>81</v>
      </c>
      <c r="AV511" s="15" t="s">
        <v>79</v>
      </c>
      <c r="AW511" s="15" t="s">
        <v>29</v>
      </c>
      <c r="AX511" s="15" t="s">
        <v>73</v>
      </c>
      <c r="AY511" s="214" t="s">
        <v>189</v>
      </c>
    </row>
    <row r="512" s="13" customFormat="1">
      <c r="A512" s="13"/>
      <c r="B512" s="188"/>
      <c r="C512" s="13"/>
      <c r="D512" s="189" t="s">
        <v>197</v>
      </c>
      <c r="E512" s="190" t="s">
        <v>1</v>
      </c>
      <c r="F512" s="191" t="s">
        <v>826</v>
      </c>
      <c r="G512" s="13"/>
      <c r="H512" s="192">
        <v>11</v>
      </c>
      <c r="I512" s="13"/>
      <c r="J512" s="13"/>
      <c r="K512" s="13"/>
      <c r="L512" s="188"/>
      <c r="M512" s="193"/>
      <c r="N512" s="194"/>
      <c r="O512" s="194"/>
      <c r="P512" s="194"/>
      <c r="Q512" s="194"/>
      <c r="R512" s="194"/>
      <c r="S512" s="194"/>
      <c r="T512" s="19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0" t="s">
        <v>197</v>
      </c>
      <c r="AU512" s="190" t="s">
        <v>81</v>
      </c>
      <c r="AV512" s="13" t="s">
        <v>81</v>
      </c>
      <c r="AW512" s="13" t="s">
        <v>29</v>
      </c>
      <c r="AX512" s="13" t="s">
        <v>73</v>
      </c>
      <c r="AY512" s="190" t="s">
        <v>189</v>
      </c>
    </row>
    <row r="513" s="15" customFormat="1">
      <c r="A513" s="15"/>
      <c r="B513" s="213"/>
      <c r="C513" s="15"/>
      <c r="D513" s="189" t="s">
        <v>197</v>
      </c>
      <c r="E513" s="214" t="s">
        <v>1</v>
      </c>
      <c r="F513" s="215" t="s">
        <v>729</v>
      </c>
      <c r="G513" s="15"/>
      <c r="H513" s="214" t="s">
        <v>1</v>
      </c>
      <c r="I513" s="15"/>
      <c r="J513" s="15"/>
      <c r="K513" s="15"/>
      <c r="L513" s="213"/>
      <c r="M513" s="216"/>
      <c r="N513" s="217"/>
      <c r="O513" s="217"/>
      <c r="P513" s="217"/>
      <c r="Q513" s="217"/>
      <c r="R513" s="217"/>
      <c r="S513" s="217"/>
      <c r="T513" s="21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14" t="s">
        <v>197</v>
      </c>
      <c r="AU513" s="214" t="s">
        <v>81</v>
      </c>
      <c r="AV513" s="15" t="s">
        <v>79</v>
      </c>
      <c r="AW513" s="15" t="s">
        <v>29</v>
      </c>
      <c r="AX513" s="15" t="s">
        <v>73</v>
      </c>
      <c r="AY513" s="214" t="s">
        <v>189</v>
      </c>
    </row>
    <row r="514" s="13" customFormat="1">
      <c r="A514" s="13"/>
      <c r="B514" s="188"/>
      <c r="C514" s="13"/>
      <c r="D514" s="189" t="s">
        <v>197</v>
      </c>
      <c r="E514" s="190" t="s">
        <v>1</v>
      </c>
      <c r="F514" s="191" t="s">
        <v>827</v>
      </c>
      <c r="G514" s="13"/>
      <c r="H514" s="192">
        <v>10</v>
      </c>
      <c r="I514" s="13"/>
      <c r="J514" s="13"/>
      <c r="K514" s="13"/>
      <c r="L514" s="188"/>
      <c r="M514" s="193"/>
      <c r="N514" s="194"/>
      <c r="O514" s="194"/>
      <c r="P514" s="194"/>
      <c r="Q514" s="194"/>
      <c r="R514" s="194"/>
      <c r="S514" s="194"/>
      <c r="T514" s="19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0" t="s">
        <v>197</v>
      </c>
      <c r="AU514" s="190" t="s">
        <v>81</v>
      </c>
      <c r="AV514" s="13" t="s">
        <v>81</v>
      </c>
      <c r="AW514" s="13" t="s">
        <v>29</v>
      </c>
      <c r="AX514" s="13" t="s">
        <v>73</v>
      </c>
      <c r="AY514" s="190" t="s">
        <v>189</v>
      </c>
    </row>
    <row r="515" s="14" customFormat="1">
      <c r="A515" s="14"/>
      <c r="B515" s="196"/>
      <c r="C515" s="14"/>
      <c r="D515" s="189" t="s">
        <v>197</v>
      </c>
      <c r="E515" s="197" t="s">
        <v>1</v>
      </c>
      <c r="F515" s="198" t="s">
        <v>226</v>
      </c>
      <c r="G515" s="14"/>
      <c r="H515" s="199">
        <v>25</v>
      </c>
      <c r="I515" s="14"/>
      <c r="J515" s="14"/>
      <c r="K515" s="14"/>
      <c r="L515" s="196"/>
      <c r="M515" s="200"/>
      <c r="N515" s="201"/>
      <c r="O515" s="201"/>
      <c r="P515" s="201"/>
      <c r="Q515" s="201"/>
      <c r="R515" s="201"/>
      <c r="S515" s="201"/>
      <c r="T515" s="20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7" t="s">
        <v>197</v>
      </c>
      <c r="AU515" s="197" t="s">
        <v>81</v>
      </c>
      <c r="AV515" s="14" t="s">
        <v>195</v>
      </c>
      <c r="AW515" s="14" t="s">
        <v>29</v>
      </c>
      <c r="AX515" s="14" t="s">
        <v>79</v>
      </c>
      <c r="AY515" s="197" t="s">
        <v>189</v>
      </c>
    </row>
    <row r="516" s="2" customFormat="1" ht="33" customHeight="1">
      <c r="A516" s="31"/>
      <c r="B516" s="174"/>
      <c r="C516" s="175" t="s">
        <v>828</v>
      </c>
      <c r="D516" s="175" t="s">
        <v>191</v>
      </c>
      <c r="E516" s="176" t="s">
        <v>829</v>
      </c>
      <c r="F516" s="177" t="s">
        <v>830</v>
      </c>
      <c r="G516" s="178" t="s">
        <v>256</v>
      </c>
      <c r="H516" s="179">
        <v>46.579999999999998</v>
      </c>
      <c r="I516" s="180">
        <v>303</v>
      </c>
      <c r="J516" s="180">
        <f>ROUND(I516*H516,2)</f>
        <v>14113.74</v>
      </c>
      <c r="K516" s="181"/>
      <c r="L516" s="32"/>
      <c r="M516" s="182" t="s">
        <v>1</v>
      </c>
      <c r="N516" s="183" t="s">
        <v>38</v>
      </c>
      <c r="O516" s="184">
        <v>0.26800000000000002</v>
      </c>
      <c r="P516" s="184">
        <f>O516*H516</f>
        <v>12.48344</v>
      </c>
      <c r="Q516" s="184">
        <v>0.15540000000000001</v>
      </c>
      <c r="R516" s="184">
        <f>Q516*H516</f>
        <v>7.2385320000000002</v>
      </c>
      <c r="S516" s="184">
        <v>0</v>
      </c>
      <c r="T516" s="185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86" t="s">
        <v>195</v>
      </c>
      <c r="AT516" s="186" t="s">
        <v>191</v>
      </c>
      <c r="AU516" s="186" t="s">
        <v>81</v>
      </c>
      <c r="AY516" s="18" t="s">
        <v>189</v>
      </c>
      <c r="BE516" s="187">
        <f>IF(N516="základní",J516,0)</f>
        <v>14113.74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8" t="s">
        <v>79</v>
      </c>
      <c r="BK516" s="187">
        <f>ROUND(I516*H516,2)</f>
        <v>14113.74</v>
      </c>
      <c r="BL516" s="18" t="s">
        <v>195</v>
      </c>
      <c r="BM516" s="186" t="s">
        <v>831</v>
      </c>
    </row>
    <row r="517" s="13" customFormat="1">
      <c r="A517" s="13"/>
      <c r="B517" s="188"/>
      <c r="C517" s="13"/>
      <c r="D517" s="189" t="s">
        <v>197</v>
      </c>
      <c r="E517" s="190" t="s">
        <v>1</v>
      </c>
      <c r="F517" s="191" t="s">
        <v>265</v>
      </c>
      <c r="G517" s="13"/>
      <c r="H517" s="192">
        <v>9.5</v>
      </c>
      <c r="I517" s="13"/>
      <c r="J517" s="13"/>
      <c r="K517" s="13"/>
      <c r="L517" s="188"/>
      <c r="M517" s="193"/>
      <c r="N517" s="194"/>
      <c r="O517" s="194"/>
      <c r="P517" s="194"/>
      <c r="Q517" s="194"/>
      <c r="R517" s="194"/>
      <c r="S517" s="194"/>
      <c r="T517" s="19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0" t="s">
        <v>197</v>
      </c>
      <c r="AU517" s="190" t="s">
        <v>81</v>
      </c>
      <c r="AV517" s="13" t="s">
        <v>81</v>
      </c>
      <c r="AW517" s="13" t="s">
        <v>29</v>
      </c>
      <c r="AX517" s="13" t="s">
        <v>73</v>
      </c>
      <c r="AY517" s="190" t="s">
        <v>189</v>
      </c>
    </row>
    <row r="518" s="13" customFormat="1">
      <c r="A518" s="13"/>
      <c r="B518" s="188"/>
      <c r="C518" s="13"/>
      <c r="D518" s="189" t="s">
        <v>197</v>
      </c>
      <c r="E518" s="190" t="s">
        <v>1</v>
      </c>
      <c r="F518" s="191" t="s">
        <v>266</v>
      </c>
      <c r="G518" s="13"/>
      <c r="H518" s="192">
        <v>5</v>
      </c>
      <c r="I518" s="13"/>
      <c r="J518" s="13"/>
      <c r="K518" s="13"/>
      <c r="L518" s="188"/>
      <c r="M518" s="193"/>
      <c r="N518" s="194"/>
      <c r="O518" s="194"/>
      <c r="P518" s="194"/>
      <c r="Q518" s="194"/>
      <c r="R518" s="194"/>
      <c r="S518" s="194"/>
      <c r="T518" s="19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0" t="s">
        <v>197</v>
      </c>
      <c r="AU518" s="190" t="s">
        <v>81</v>
      </c>
      <c r="AV518" s="13" t="s">
        <v>81</v>
      </c>
      <c r="AW518" s="13" t="s">
        <v>29</v>
      </c>
      <c r="AX518" s="13" t="s">
        <v>73</v>
      </c>
      <c r="AY518" s="190" t="s">
        <v>189</v>
      </c>
    </row>
    <row r="519" s="13" customFormat="1">
      <c r="A519" s="13"/>
      <c r="B519" s="188"/>
      <c r="C519" s="13"/>
      <c r="D519" s="189" t="s">
        <v>197</v>
      </c>
      <c r="E519" s="190" t="s">
        <v>1</v>
      </c>
      <c r="F519" s="191" t="s">
        <v>260</v>
      </c>
      <c r="G519" s="13"/>
      <c r="H519" s="192">
        <v>5.7999999999999998</v>
      </c>
      <c r="I519" s="13"/>
      <c r="J519" s="13"/>
      <c r="K519" s="13"/>
      <c r="L519" s="188"/>
      <c r="M519" s="193"/>
      <c r="N519" s="194"/>
      <c r="O519" s="194"/>
      <c r="P519" s="194"/>
      <c r="Q519" s="194"/>
      <c r="R519" s="194"/>
      <c r="S519" s="194"/>
      <c r="T519" s="19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0" t="s">
        <v>197</v>
      </c>
      <c r="AU519" s="190" t="s">
        <v>81</v>
      </c>
      <c r="AV519" s="13" t="s">
        <v>81</v>
      </c>
      <c r="AW519" s="13" t="s">
        <v>29</v>
      </c>
      <c r="AX519" s="13" t="s">
        <v>73</v>
      </c>
      <c r="AY519" s="190" t="s">
        <v>189</v>
      </c>
    </row>
    <row r="520" s="13" customFormat="1">
      <c r="A520" s="13"/>
      <c r="B520" s="188"/>
      <c r="C520" s="13"/>
      <c r="D520" s="189" t="s">
        <v>197</v>
      </c>
      <c r="E520" s="190" t="s">
        <v>1</v>
      </c>
      <c r="F520" s="191" t="s">
        <v>832</v>
      </c>
      <c r="G520" s="13"/>
      <c r="H520" s="192">
        <v>6</v>
      </c>
      <c r="I520" s="13"/>
      <c r="J520" s="13"/>
      <c r="K520" s="13"/>
      <c r="L520" s="188"/>
      <c r="M520" s="193"/>
      <c r="N520" s="194"/>
      <c r="O520" s="194"/>
      <c r="P520" s="194"/>
      <c r="Q520" s="194"/>
      <c r="R520" s="194"/>
      <c r="S520" s="194"/>
      <c r="T520" s="19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0" t="s">
        <v>197</v>
      </c>
      <c r="AU520" s="190" t="s">
        <v>81</v>
      </c>
      <c r="AV520" s="13" t="s">
        <v>81</v>
      </c>
      <c r="AW520" s="13" t="s">
        <v>29</v>
      </c>
      <c r="AX520" s="13" t="s">
        <v>73</v>
      </c>
      <c r="AY520" s="190" t="s">
        <v>189</v>
      </c>
    </row>
    <row r="521" s="13" customFormat="1">
      <c r="A521" s="13"/>
      <c r="B521" s="188"/>
      <c r="C521" s="13"/>
      <c r="D521" s="189" t="s">
        <v>197</v>
      </c>
      <c r="E521" s="190" t="s">
        <v>1</v>
      </c>
      <c r="F521" s="191" t="s">
        <v>833</v>
      </c>
      <c r="G521" s="13"/>
      <c r="H521" s="192">
        <v>15.6</v>
      </c>
      <c r="I521" s="13"/>
      <c r="J521" s="13"/>
      <c r="K521" s="13"/>
      <c r="L521" s="188"/>
      <c r="M521" s="193"/>
      <c r="N521" s="194"/>
      <c r="O521" s="194"/>
      <c r="P521" s="194"/>
      <c r="Q521" s="194"/>
      <c r="R521" s="194"/>
      <c r="S521" s="194"/>
      <c r="T521" s="19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0" t="s">
        <v>197</v>
      </c>
      <c r="AU521" s="190" t="s">
        <v>81</v>
      </c>
      <c r="AV521" s="13" t="s">
        <v>81</v>
      </c>
      <c r="AW521" s="13" t="s">
        <v>29</v>
      </c>
      <c r="AX521" s="13" t="s">
        <v>73</v>
      </c>
      <c r="AY521" s="190" t="s">
        <v>189</v>
      </c>
    </row>
    <row r="522" s="13" customFormat="1">
      <c r="A522" s="13"/>
      <c r="B522" s="188"/>
      <c r="C522" s="13"/>
      <c r="D522" s="189" t="s">
        <v>197</v>
      </c>
      <c r="E522" s="190" t="s">
        <v>1</v>
      </c>
      <c r="F522" s="191" t="s">
        <v>834</v>
      </c>
      <c r="G522" s="13"/>
      <c r="H522" s="192">
        <v>2.3399999999999999</v>
      </c>
      <c r="I522" s="13"/>
      <c r="J522" s="13"/>
      <c r="K522" s="13"/>
      <c r="L522" s="188"/>
      <c r="M522" s="193"/>
      <c r="N522" s="194"/>
      <c r="O522" s="194"/>
      <c r="P522" s="194"/>
      <c r="Q522" s="194"/>
      <c r="R522" s="194"/>
      <c r="S522" s="194"/>
      <c r="T522" s="19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0" t="s">
        <v>197</v>
      </c>
      <c r="AU522" s="190" t="s">
        <v>81</v>
      </c>
      <c r="AV522" s="13" t="s">
        <v>81</v>
      </c>
      <c r="AW522" s="13" t="s">
        <v>29</v>
      </c>
      <c r="AX522" s="13" t="s">
        <v>73</v>
      </c>
      <c r="AY522" s="190" t="s">
        <v>189</v>
      </c>
    </row>
    <row r="523" s="13" customFormat="1">
      <c r="A523" s="13"/>
      <c r="B523" s="188"/>
      <c r="C523" s="13"/>
      <c r="D523" s="189" t="s">
        <v>197</v>
      </c>
      <c r="E523" s="190" t="s">
        <v>1</v>
      </c>
      <c r="F523" s="191" t="s">
        <v>835</v>
      </c>
      <c r="G523" s="13"/>
      <c r="H523" s="192">
        <v>2.3399999999999999</v>
      </c>
      <c r="I523" s="13"/>
      <c r="J523" s="13"/>
      <c r="K523" s="13"/>
      <c r="L523" s="188"/>
      <c r="M523" s="193"/>
      <c r="N523" s="194"/>
      <c r="O523" s="194"/>
      <c r="P523" s="194"/>
      <c r="Q523" s="194"/>
      <c r="R523" s="194"/>
      <c r="S523" s="194"/>
      <c r="T523" s="19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0" t="s">
        <v>197</v>
      </c>
      <c r="AU523" s="190" t="s">
        <v>81</v>
      </c>
      <c r="AV523" s="13" t="s">
        <v>81</v>
      </c>
      <c r="AW523" s="13" t="s">
        <v>29</v>
      </c>
      <c r="AX523" s="13" t="s">
        <v>73</v>
      </c>
      <c r="AY523" s="190" t="s">
        <v>189</v>
      </c>
    </row>
    <row r="524" s="14" customFormat="1">
      <c r="A524" s="14"/>
      <c r="B524" s="196"/>
      <c r="C524" s="14"/>
      <c r="D524" s="189" t="s">
        <v>197</v>
      </c>
      <c r="E524" s="197" t="s">
        <v>1</v>
      </c>
      <c r="F524" s="198" t="s">
        <v>226</v>
      </c>
      <c r="G524" s="14"/>
      <c r="H524" s="199">
        <v>46.579999999999998</v>
      </c>
      <c r="I524" s="14"/>
      <c r="J524" s="14"/>
      <c r="K524" s="14"/>
      <c r="L524" s="196"/>
      <c r="M524" s="200"/>
      <c r="N524" s="201"/>
      <c r="O524" s="201"/>
      <c r="P524" s="201"/>
      <c r="Q524" s="201"/>
      <c r="R524" s="201"/>
      <c r="S524" s="201"/>
      <c r="T524" s="20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7" t="s">
        <v>197</v>
      </c>
      <c r="AU524" s="197" t="s">
        <v>81</v>
      </c>
      <c r="AV524" s="14" t="s">
        <v>195</v>
      </c>
      <c r="AW524" s="14" t="s">
        <v>29</v>
      </c>
      <c r="AX524" s="14" t="s">
        <v>79</v>
      </c>
      <c r="AY524" s="197" t="s">
        <v>189</v>
      </c>
    </row>
    <row r="525" s="2" customFormat="1" ht="16.5" customHeight="1">
      <c r="A525" s="31"/>
      <c r="B525" s="174"/>
      <c r="C525" s="203" t="s">
        <v>836</v>
      </c>
      <c r="D525" s="203" t="s">
        <v>317</v>
      </c>
      <c r="E525" s="204" t="s">
        <v>837</v>
      </c>
      <c r="F525" s="205" t="s">
        <v>838</v>
      </c>
      <c r="G525" s="206" t="s">
        <v>256</v>
      </c>
      <c r="H525" s="207">
        <v>21.399999999999999</v>
      </c>
      <c r="I525" s="208">
        <v>229</v>
      </c>
      <c r="J525" s="208">
        <f>ROUND(I525*H525,2)</f>
        <v>4900.6000000000004</v>
      </c>
      <c r="K525" s="209"/>
      <c r="L525" s="210"/>
      <c r="M525" s="211" t="s">
        <v>1</v>
      </c>
      <c r="N525" s="212" t="s">
        <v>38</v>
      </c>
      <c r="O525" s="184">
        <v>0</v>
      </c>
      <c r="P525" s="184">
        <f>O525*H525</f>
        <v>0</v>
      </c>
      <c r="Q525" s="184">
        <v>0.080000000000000002</v>
      </c>
      <c r="R525" s="184">
        <f>Q525*H525</f>
        <v>1.712</v>
      </c>
      <c r="S525" s="184">
        <v>0</v>
      </c>
      <c r="T525" s="185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86" t="s">
        <v>232</v>
      </c>
      <c r="AT525" s="186" t="s">
        <v>317</v>
      </c>
      <c r="AU525" s="186" t="s">
        <v>81</v>
      </c>
      <c r="AY525" s="18" t="s">
        <v>189</v>
      </c>
      <c r="BE525" s="187">
        <f>IF(N525="základní",J525,0)</f>
        <v>4900.6000000000004</v>
      </c>
      <c r="BF525" s="187">
        <f>IF(N525="snížená",J525,0)</f>
        <v>0</v>
      </c>
      <c r="BG525" s="187">
        <f>IF(N525="zákl. přenesená",J525,0)</f>
        <v>0</v>
      </c>
      <c r="BH525" s="187">
        <f>IF(N525="sníž. přenesená",J525,0)</f>
        <v>0</v>
      </c>
      <c r="BI525" s="187">
        <f>IF(N525="nulová",J525,0)</f>
        <v>0</v>
      </c>
      <c r="BJ525" s="18" t="s">
        <v>79</v>
      </c>
      <c r="BK525" s="187">
        <f>ROUND(I525*H525,2)</f>
        <v>4900.6000000000004</v>
      </c>
      <c r="BL525" s="18" t="s">
        <v>195</v>
      </c>
      <c r="BM525" s="186" t="s">
        <v>839</v>
      </c>
    </row>
    <row r="526" s="13" customFormat="1">
      <c r="A526" s="13"/>
      <c r="B526" s="188"/>
      <c r="C526" s="13"/>
      <c r="D526" s="189" t="s">
        <v>197</v>
      </c>
      <c r="E526" s="190" t="s">
        <v>1</v>
      </c>
      <c r="F526" s="191" t="s">
        <v>260</v>
      </c>
      <c r="G526" s="13"/>
      <c r="H526" s="192">
        <v>5.7999999999999998</v>
      </c>
      <c r="I526" s="13"/>
      <c r="J526" s="13"/>
      <c r="K526" s="13"/>
      <c r="L526" s="188"/>
      <c r="M526" s="193"/>
      <c r="N526" s="194"/>
      <c r="O526" s="194"/>
      <c r="P526" s="194"/>
      <c r="Q526" s="194"/>
      <c r="R526" s="194"/>
      <c r="S526" s="194"/>
      <c r="T526" s="19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0" t="s">
        <v>197</v>
      </c>
      <c r="AU526" s="190" t="s">
        <v>81</v>
      </c>
      <c r="AV526" s="13" t="s">
        <v>81</v>
      </c>
      <c r="AW526" s="13" t="s">
        <v>29</v>
      </c>
      <c r="AX526" s="13" t="s">
        <v>73</v>
      </c>
      <c r="AY526" s="190" t="s">
        <v>189</v>
      </c>
    </row>
    <row r="527" s="13" customFormat="1">
      <c r="A527" s="13"/>
      <c r="B527" s="188"/>
      <c r="C527" s="13"/>
      <c r="D527" s="189" t="s">
        <v>197</v>
      </c>
      <c r="E527" s="190" t="s">
        <v>1</v>
      </c>
      <c r="F527" s="191" t="s">
        <v>833</v>
      </c>
      <c r="G527" s="13"/>
      <c r="H527" s="192">
        <v>15.6</v>
      </c>
      <c r="I527" s="13"/>
      <c r="J527" s="13"/>
      <c r="K527" s="13"/>
      <c r="L527" s="188"/>
      <c r="M527" s="193"/>
      <c r="N527" s="194"/>
      <c r="O527" s="194"/>
      <c r="P527" s="194"/>
      <c r="Q527" s="194"/>
      <c r="R527" s="194"/>
      <c r="S527" s="194"/>
      <c r="T527" s="19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0" t="s">
        <v>197</v>
      </c>
      <c r="AU527" s="190" t="s">
        <v>81</v>
      </c>
      <c r="AV527" s="13" t="s">
        <v>81</v>
      </c>
      <c r="AW527" s="13" t="s">
        <v>29</v>
      </c>
      <c r="AX527" s="13" t="s">
        <v>73</v>
      </c>
      <c r="AY527" s="190" t="s">
        <v>189</v>
      </c>
    </row>
    <row r="528" s="14" customFormat="1">
      <c r="A528" s="14"/>
      <c r="B528" s="196"/>
      <c r="C528" s="14"/>
      <c r="D528" s="189" t="s">
        <v>197</v>
      </c>
      <c r="E528" s="197" t="s">
        <v>1</v>
      </c>
      <c r="F528" s="198" t="s">
        <v>226</v>
      </c>
      <c r="G528" s="14"/>
      <c r="H528" s="199">
        <v>21.399999999999999</v>
      </c>
      <c r="I528" s="14"/>
      <c r="J528" s="14"/>
      <c r="K528" s="14"/>
      <c r="L528" s="196"/>
      <c r="M528" s="200"/>
      <c r="N528" s="201"/>
      <c r="O528" s="201"/>
      <c r="P528" s="201"/>
      <c r="Q528" s="201"/>
      <c r="R528" s="201"/>
      <c r="S528" s="201"/>
      <c r="T528" s="20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197" t="s">
        <v>197</v>
      </c>
      <c r="AU528" s="197" t="s">
        <v>81</v>
      </c>
      <c r="AV528" s="14" t="s">
        <v>195</v>
      </c>
      <c r="AW528" s="14" t="s">
        <v>29</v>
      </c>
      <c r="AX528" s="14" t="s">
        <v>79</v>
      </c>
      <c r="AY528" s="197" t="s">
        <v>189</v>
      </c>
    </row>
    <row r="529" s="2" customFormat="1" ht="24.15" customHeight="1">
      <c r="A529" s="31"/>
      <c r="B529" s="174"/>
      <c r="C529" s="203" t="s">
        <v>840</v>
      </c>
      <c r="D529" s="203" t="s">
        <v>317</v>
      </c>
      <c r="E529" s="204" t="s">
        <v>841</v>
      </c>
      <c r="F529" s="205" t="s">
        <v>842</v>
      </c>
      <c r="G529" s="206" t="s">
        <v>256</v>
      </c>
      <c r="H529" s="207">
        <v>6</v>
      </c>
      <c r="I529" s="208">
        <v>192</v>
      </c>
      <c r="J529" s="208">
        <f>ROUND(I529*H529,2)</f>
        <v>1152</v>
      </c>
      <c r="K529" s="209"/>
      <c r="L529" s="210"/>
      <c r="M529" s="211" t="s">
        <v>1</v>
      </c>
      <c r="N529" s="212" t="s">
        <v>38</v>
      </c>
      <c r="O529" s="184">
        <v>0</v>
      </c>
      <c r="P529" s="184">
        <f>O529*H529</f>
        <v>0</v>
      </c>
      <c r="Q529" s="184">
        <v>0.048300000000000003</v>
      </c>
      <c r="R529" s="184">
        <f>Q529*H529</f>
        <v>0.2898</v>
      </c>
      <c r="S529" s="184">
        <v>0</v>
      </c>
      <c r="T529" s="185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86" t="s">
        <v>232</v>
      </c>
      <c r="AT529" s="186" t="s">
        <v>317</v>
      </c>
      <c r="AU529" s="186" t="s">
        <v>81</v>
      </c>
      <c r="AY529" s="18" t="s">
        <v>189</v>
      </c>
      <c r="BE529" s="187">
        <f>IF(N529="základní",J529,0)</f>
        <v>1152</v>
      </c>
      <c r="BF529" s="187">
        <f>IF(N529="snížená",J529,0)</f>
        <v>0</v>
      </c>
      <c r="BG529" s="187">
        <f>IF(N529="zákl. přenesená",J529,0)</f>
        <v>0</v>
      </c>
      <c r="BH529" s="187">
        <f>IF(N529="sníž. přenesená",J529,0)</f>
        <v>0</v>
      </c>
      <c r="BI529" s="187">
        <f>IF(N529="nulová",J529,0)</f>
        <v>0</v>
      </c>
      <c r="BJ529" s="18" t="s">
        <v>79</v>
      </c>
      <c r="BK529" s="187">
        <f>ROUND(I529*H529,2)</f>
        <v>1152</v>
      </c>
      <c r="BL529" s="18" t="s">
        <v>195</v>
      </c>
      <c r="BM529" s="186" t="s">
        <v>843</v>
      </c>
    </row>
    <row r="530" s="13" customFormat="1">
      <c r="A530" s="13"/>
      <c r="B530" s="188"/>
      <c r="C530" s="13"/>
      <c r="D530" s="189" t="s">
        <v>197</v>
      </c>
      <c r="E530" s="190" t="s">
        <v>1</v>
      </c>
      <c r="F530" s="191" t="s">
        <v>832</v>
      </c>
      <c r="G530" s="13"/>
      <c r="H530" s="192">
        <v>6</v>
      </c>
      <c r="I530" s="13"/>
      <c r="J530" s="13"/>
      <c r="K530" s="13"/>
      <c r="L530" s="188"/>
      <c r="M530" s="193"/>
      <c r="N530" s="194"/>
      <c r="O530" s="194"/>
      <c r="P530" s="194"/>
      <c r="Q530" s="194"/>
      <c r="R530" s="194"/>
      <c r="S530" s="194"/>
      <c r="T530" s="19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0" t="s">
        <v>197</v>
      </c>
      <c r="AU530" s="190" t="s">
        <v>81</v>
      </c>
      <c r="AV530" s="13" t="s">
        <v>81</v>
      </c>
      <c r="AW530" s="13" t="s">
        <v>29</v>
      </c>
      <c r="AX530" s="13" t="s">
        <v>79</v>
      </c>
      <c r="AY530" s="190" t="s">
        <v>189</v>
      </c>
    </row>
    <row r="531" s="2" customFormat="1" ht="21.75" customHeight="1">
      <c r="A531" s="31"/>
      <c r="B531" s="174"/>
      <c r="C531" s="203" t="s">
        <v>844</v>
      </c>
      <c r="D531" s="203" t="s">
        <v>317</v>
      </c>
      <c r="E531" s="204" t="s">
        <v>845</v>
      </c>
      <c r="F531" s="205" t="s">
        <v>846</v>
      </c>
      <c r="G531" s="206" t="s">
        <v>256</v>
      </c>
      <c r="H531" s="207">
        <v>4.6799999999999997</v>
      </c>
      <c r="I531" s="208">
        <v>635</v>
      </c>
      <c r="J531" s="208">
        <f>ROUND(I531*H531,2)</f>
        <v>2971.8000000000002</v>
      </c>
      <c r="K531" s="209"/>
      <c r="L531" s="210"/>
      <c r="M531" s="211" t="s">
        <v>1</v>
      </c>
      <c r="N531" s="212" t="s">
        <v>38</v>
      </c>
      <c r="O531" s="184">
        <v>0</v>
      </c>
      <c r="P531" s="184">
        <f>O531*H531</f>
        <v>0</v>
      </c>
      <c r="Q531" s="184">
        <v>0.060999999999999999</v>
      </c>
      <c r="R531" s="184">
        <f>Q531*H531</f>
        <v>0.28547999999999996</v>
      </c>
      <c r="S531" s="184">
        <v>0</v>
      </c>
      <c r="T531" s="185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86" t="s">
        <v>232</v>
      </c>
      <c r="AT531" s="186" t="s">
        <v>317</v>
      </c>
      <c r="AU531" s="186" t="s">
        <v>81</v>
      </c>
      <c r="AY531" s="18" t="s">
        <v>189</v>
      </c>
      <c r="BE531" s="187">
        <f>IF(N531="základní",J531,0)</f>
        <v>2971.8000000000002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8" t="s">
        <v>79</v>
      </c>
      <c r="BK531" s="187">
        <f>ROUND(I531*H531,2)</f>
        <v>2971.8000000000002</v>
      </c>
      <c r="BL531" s="18" t="s">
        <v>195</v>
      </c>
      <c r="BM531" s="186" t="s">
        <v>847</v>
      </c>
    </row>
    <row r="532" s="13" customFormat="1">
      <c r="A532" s="13"/>
      <c r="B532" s="188"/>
      <c r="C532" s="13"/>
      <c r="D532" s="189" t="s">
        <v>197</v>
      </c>
      <c r="E532" s="190" t="s">
        <v>1</v>
      </c>
      <c r="F532" s="191" t="s">
        <v>834</v>
      </c>
      <c r="G532" s="13"/>
      <c r="H532" s="192">
        <v>2.3399999999999999</v>
      </c>
      <c r="I532" s="13"/>
      <c r="J532" s="13"/>
      <c r="K532" s="13"/>
      <c r="L532" s="188"/>
      <c r="M532" s="193"/>
      <c r="N532" s="194"/>
      <c r="O532" s="194"/>
      <c r="P532" s="194"/>
      <c r="Q532" s="194"/>
      <c r="R532" s="194"/>
      <c r="S532" s="194"/>
      <c r="T532" s="19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0" t="s">
        <v>197</v>
      </c>
      <c r="AU532" s="190" t="s">
        <v>81</v>
      </c>
      <c r="AV532" s="13" t="s">
        <v>81</v>
      </c>
      <c r="AW532" s="13" t="s">
        <v>29</v>
      </c>
      <c r="AX532" s="13" t="s">
        <v>73</v>
      </c>
      <c r="AY532" s="190" t="s">
        <v>189</v>
      </c>
    </row>
    <row r="533" s="13" customFormat="1">
      <c r="A533" s="13"/>
      <c r="B533" s="188"/>
      <c r="C533" s="13"/>
      <c r="D533" s="189" t="s">
        <v>197</v>
      </c>
      <c r="E533" s="190" t="s">
        <v>1</v>
      </c>
      <c r="F533" s="191" t="s">
        <v>835</v>
      </c>
      <c r="G533" s="13"/>
      <c r="H533" s="192">
        <v>2.3399999999999999</v>
      </c>
      <c r="I533" s="13"/>
      <c r="J533" s="13"/>
      <c r="K533" s="13"/>
      <c r="L533" s="188"/>
      <c r="M533" s="193"/>
      <c r="N533" s="194"/>
      <c r="O533" s="194"/>
      <c r="P533" s="194"/>
      <c r="Q533" s="194"/>
      <c r="R533" s="194"/>
      <c r="S533" s="194"/>
      <c r="T533" s="19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0" t="s">
        <v>197</v>
      </c>
      <c r="AU533" s="190" t="s">
        <v>81</v>
      </c>
      <c r="AV533" s="13" t="s">
        <v>81</v>
      </c>
      <c r="AW533" s="13" t="s">
        <v>29</v>
      </c>
      <c r="AX533" s="13" t="s">
        <v>73</v>
      </c>
      <c r="AY533" s="190" t="s">
        <v>189</v>
      </c>
    </row>
    <row r="534" s="14" customFormat="1">
      <c r="A534" s="14"/>
      <c r="B534" s="196"/>
      <c r="C534" s="14"/>
      <c r="D534" s="189" t="s">
        <v>197</v>
      </c>
      <c r="E534" s="197" t="s">
        <v>1</v>
      </c>
      <c r="F534" s="198" t="s">
        <v>226</v>
      </c>
      <c r="G534" s="14"/>
      <c r="H534" s="199">
        <v>4.6799999999999997</v>
      </c>
      <c r="I534" s="14"/>
      <c r="J534" s="14"/>
      <c r="K534" s="14"/>
      <c r="L534" s="196"/>
      <c r="M534" s="200"/>
      <c r="N534" s="201"/>
      <c r="O534" s="201"/>
      <c r="P534" s="201"/>
      <c r="Q534" s="201"/>
      <c r="R534" s="201"/>
      <c r="S534" s="201"/>
      <c r="T534" s="20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7" t="s">
        <v>197</v>
      </c>
      <c r="AU534" s="197" t="s">
        <v>81</v>
      </c>
      <c r="AV534" s="14" t="s">
        <v>195</v>
      </c>
      <c r="AW534" s="14" t="s">
        <v>29</v>
      </c>
      <c r="AX534" s="14" t="s">
        <v>79</v>
      </c>
      <c r="AY534" s="197" t="s">
        <v>189</v>
      </c>
    </row>
    <row r="535" s="2" customFormat="1" ht="33" customHeight="1">
      <c r="A535" s="31"/>
      <c r="B535" s="174"/>
      <c r="C535" s="175" t="s">
        <v>848</v>
      </c>
      <c r="D535" s="175" t="s">
        <v>191</v>
      </c>
      <c r="E535" s="176" t="s">
        <v>849</v>
      </c>
      <c r="F535" s="177" t="s">
        <v>850</v>
      </c>
      <c r="G535" s="178" t="s">
        <v>256</v>
      </c>
      <c r="H535" s="179">
        <v>810.79999999999995</v>
      </c>
      <c r="I535" s="180">
        <v>259</v>
      </c>
      <c r="J535" s="180">
        <f>ROUND(I535*H535,2)</f>
        <v>209997.20000000001</v>
      </c>
      <c r="K535" s="181"/>
      <c r="L535" s="32"/>
      <c r="M535" s="182" t="s">
        <v>1</v>
      </c>
      <c r="N535" s="183" t="s">
        <v>38</v>
      </c>
      <c r="O535" s="184">
        <v>0.23899999999999999</v>
      </c>
      <c r="P535" s="184">
        <f>O535*H535</f>
        <v>193.78119999999998</v>
      </c>
      <c r="Q535" s="184">
        <v>0.1295</v>
      </c>
      <c r="R535" s="184">
        <f>Q535*H535</f>
        <v>104.9986</v>
      </c>
      <c r="S535" s="184">
        <v>0</v>
      </c>
      <c r="T535" s="185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86" t="s">
        <v>195</v>
      </c>
      <c r="AT535" s="186" t="s">
        <v>191</v>
      </c>
      <c r="AU535" s="186" t="s">
        <v>81</v>
      </c>
      <c r="AY535" s="18" t="s">
        <v>189</v>
      </c>
      <c r="BE535" s="187">
        <f>IF(N535="základní",J535,0)</f>
        <v>209997.20000000001</v>
      </c>
      <c r="BF535" s="187">
        <f>IF(N535="snížená",J535,0)</f>
        <v>0</v>
      </c>
      <c r="BG535" s="187">
        <f>IF(N535="zákl. přenesená",J535,0)</f>
        <v>0</v>
      </c>
      <c r="BH535" s="187">
        <f>IF(N535="sníž. přenesená",J535,0)</f>
        <v>0</v>
      </c>
      <c r="BI535" s="187">
        <f>IF(N535="nulová",J535,0)</f>
        <v>0</v>
      </c>
      <c r="BJ535" s="18" t="s">
        <v>79</v>
      </c>
      <c r="BK535" s="187">
        <f>ROUND(I535*H535,2)</f>
        <v>209997.20000000001</v>
      </c>
      <c r="BL535" s="18" t="s">
        <v>195</v>
      </c>
      <c r="BM535" s="186" t="s">
        <v>851</v>
      </c>
    </row>
    <row r="536" s="13" customFormat="1">
      <c r="A536" s="13"/>
      <c r="B536" s="188"/>
      <c r="C536" s="13"/>
      <c r="D536" s="189" t="s">
        <v>197</v>
      </c>
      <c r="E536" s="190" t="s">
        <v>1</v>
      </c>
      <c r="F536" s="191" t="s">
        <v>852</v>
      </c>
      <c r="G536" s="13"/>
      <c r="H536" s="192">
        <v>29.100000000000001</v>
      </c>
      <c r="I536" s="13"/>
      <c r="J536" s="13"/>
      <c r="K536" s="13"/>
      <c r="L536" s="188"/>
      <c r="M536" s="193"/>
      <c r="N536" s="194"/>
      <c r="O536" s="194"/>
      <c r="P536" s="194"/>
      <c r="Q536" s="194"/>
      <c r="R536" s="194"/>
      <c r="S536" s="194"/>
      <c r="T536" s="19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0" t="s">
        <v>197</v>
      </c>
      <c r="AU536" s="190" t="s">
        <v>81</v>
      </c>
      <c r="AV536" s="13" t="s">
        <v>81</v>
      </c>
      <c r="AW536" s="13" t="s">
        <v>29</v>
      </c>
      <c r="AX536" s="13" t="s">
        <v>73</v>
      </c>
      <c r="AY536" s="190" t="s">
        <v>189</v>
      </c>
    </row>
    <row r="537" s="13" customFormat="1">
      <c r="A537" s="13"/>
      <c r="B537" s="188"/>
      <c r="C537" s="13"/>
      <c r="D537" s="189" t="s">
        <v>197</v>
      </c>
      <c r="E537" s="190" t="s">
        <v>1</v>
      </c>
      <c r="F537" s="191" t="s">
        <v>853</v>
      </c>
      <c r="G537" s="13"/>
      <c r="H537" s="192">
        <v>765.29999999999995</v>
      </c>
      <c r="I537" s="13"/>
      <c r="J537" s="13"/>
      <c r="K537" s="13"/>
      <c r="L537" s="188"/>
      <c r="M537" s="193"/>
      <c r="N537" s="194"/>
      <c r="O537" s="194"/>
      <c r="P537" s="194"/>
      <c r="Q537" s="194"/>
      <c r="R537" s="194"/>
      <c r="S537" s="194"/>
      <c r="T537" s="19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0" t="s">
        <v>197</v>
      </c>
      <c r="AU537" s="190" t="s">
        <v>81</v>
      </c>
      <c r="AV537" s="13" t="s">
        <v>81</v>
      </c>
      <c r="AW537" s="13" t="s">
        <v>29</v>
      </c>
      <c r="AX537" s="13" t="s">
        <v>73</v>
      </c>
      <c r="AY537" s="190" t="s">
        <v>189</v>
      </c>
    </row>
    <row r="538" s="13" customFormat="1">
      <c r="A538" s="13"/>
      <c r="B538" s="188"/>
      <c r="C538" s="13"/>
      <c r="D538" s="189" t="s">
        <v>197</v>
      </c>
      <c r="E538" s="190" t="s">
        <v>1</v>
      </c>
      <c r="F538" s="191" t="s">
        <v>259</v>
      </c>
      <c r="G538" s="13"/>
      <c r="H538" s="192">
        <v>9</v>
      </c>
      <c r="I538" s="13"/>
      <c r="J538" s="13"/>
      <c r="K538" s="13"/>
      <c r="L538" s="188"/>
      <c r="M538" s="193"/>
      <c r="N538" s="194"/>
      <c r="O538" s="194"/>
      <c r="P538" s="194"/>
      <c r="Q538" s="194"/>
      <c r="R538" s="194"/>
      <c r="S538" s="194"/>
      <c r="T538" s="19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0" t="s">
        <v>197</v>
      </c>
      <c r="AU538" s="190" t="s">
        <v>81</v>
      </c>
      <c r="AV538" s="13" t="s">
        <v>81</v>
      </c>
      <c r="AW538" s="13" t="s">
        <v>29</v>
      </c>
      <c r="AX538" s="13" t="s">
        <v>73</v>
      </c>
      <c r="AY538" s="190" t="s">
        <v>189</v>
      </c>
    </row>
    <row r="539" s="13" customFormat="1">
      <c r="A539" s="13"/>
      <c r="B539" s="188"/>
      <c r="C539" s="13"/>
      <c r="D539" s="189" t="s">
        <v>197</v>
      </c>
      <c r="E539" s="190" t="s">
        <v>1</v>
      </c>
      <c r="F539" s="191" t="s">
        <v>272</v>
      </c>
      <c r="G539" s="13"/>
      <c r="H539" s="192">
        <v>3.2000000000000002</v>
      </c>
      <c r="I539" s="13"/>
      <c r="J539" s="13"/>
      <c r="K539" s="13"/>
      <c r="L539" s="188"/>
      <c r="M539" s="193"/>
      <c r="N539" s="194"/>
      <c r="O539" s="194"/>
      <c r="P539" s="194"/>
      <c r="Q539" s="194"/>
      <c r="R539" s="194"/>
      <c r="S539" s="194"/>
      <c r="T539" s="19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0" t="s">
        <v>197</v>
      </c>
      <c r="AU539" s="190" t="s">
        <v>81</v>
      </c>
      <c r="AV539" s="13" t="s">
        <v>81</v>
      </c>
      <c r="AW539" s="13" t="s">
        <v>29</v>
      </c>
      <c r="AX539" s="13" t="s">
        <v>73</v>
      </c>
      <c r="AY539" s="190" t="s">
        <v>189</v>
      </c>
    </row>
    <row r="540" s="13" customFormat="1">
      <c r="A540" s="13"/>
      <c r="B540" s="188"/>
      <c r="C540" s="13"/>
      <c r="D540" s="189" t="s">
        <v>197</v>
      </c>
      <c r="E540" s="190" t="s">
        <v>1</v>
      </c>
      <c r="F540" s="191" t="s">
        <v>273</v>
      </c>
      <c r="G540" s="13"/>
      <c r="H540" s="192">
        <v>4.2000000000000002</v>
      </c>
      <c r="I540" s="13"/>
      <c r="J540" s="13"/>
      <c r="K540" s="13"/>
      <c r="L540" s="188"/>
      <c r="M540" s="193"/>
      <c r="N540" s="194"/>
      <c r="O540" s="194"/>
      <c r="P540" s="194"/>
      <c r="Q540" s="194"/>
      <c r="R540" s="194"/>
      <c r="S540" s="194"/>
      <c r="T540" s="19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0" t="s">
        <v>197</v>
      </c>
      <c r="AU540" s="190" t="s">
        <v>81</v>
      </c>
      <c r="AV540" s="13" t="s">
        <v>81</v>
      </c>
      <c r="AW540" s="13" t="s">
        <v>29</v>
      </c>
      <c r="AX540" s="13" t="s">
        <v>73</v>
      </c>
      <c r="AY540" s="190" t="s">
        <v>189</v>
      </c>
    </row>
    <row r="541" s="14" customFormat="1">
      <c r="A541" s="14"/>
      <c r="B541" s="196"/>
      <c r="C541" s="14"/>
      <c r="D541" s="189" t="s">
        <v>197</v>
      </c>
      <c r="E541" s="197" t="s">
        <v>1</v>
      </c>
      <c r="F541" s="198" t="s">
        <v>226</v>
      </c>
      <c r="G541" s="14"/>
      <c r="H541" s="199">
        <v>810.79999999999995</v>
      </c>
      <c r="I541" s="14"/>
      <c r="J541" s="14"/>
      <c r="K541" s="14"/>
      <c r="L541" s="196"/>
      <c r="M541" s="200"/>
      <c r="N541" s="201"/>
      <c r="O541" s="201"/>
      <c r="P541" s="201"/>
      <c r="Q541" s="201"/>
      <c r="R541" s="201"/>
      <c r="S541" s="201"/>
      <c r="T541" s="20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7" t="s">
        <v>197</v>
      </c>
      <c r="AU541" s="197" t="s">
        <v>81</v>
      </c>
      <c r="AV541" s="14" t="s">
        <v>195</v>
      </c>
      <c r="AW541" s="14" t="s">
        <v>29</v>
      </c>
      <c r="AX541" s="14" t="s">
        <v>79</v>
      </c>
      <c r="AY541" s="197" t="s">
        <v>189</v>
      </c>
    </row>
    <row r="542" s="2" customFormat="1" ht="16.5" customHeight="1">
      <c r="A542" s="31"/>
      <c r="B542" s="174"/>
      <c r="C542" s="203" t="s">
        <v>854</v>
      </c>
      <c r="D542" s="203" t="s">
        <v>317</v>
      </c>
      <c r="E542" s="204" t="s">
        <v>855</v>
      </c>
      <c r="F542" s="205" t="s">
        <v>856</v>
      </c>
      <c r="G542" s="206" t="s">
        <v>256</v>
      </c>
      <c r="H542" s="207">
        <v>41.299999999999997</v>
      </c>
      <c r="I542" s="208">
        <v>194</v>
      </c>
      <c r="J542" s="208">
        <f>ROUND(I542*H542,2)</f>
        <v>8012.1999999999998</v>
      </c>
      <c r="K542" s="209"/>
      <c r="L542" s="210"/>
      <c r="M542" s="211" t="s">
        <v>1</v>
      </c>
      <c r="N542" s="212" t="s">
        <v>38</v>
      </c>
      <c r="O542" s="184">
        <v>0</v>
      </c>
      <c r="P542" s="184">
        <f>O542*H542</f>
        <v>0</v>
      </c>
      <c r="Q542" s="184">
        <v>0.056120000000000003</v>
      </c>
      <c r="R542" s="184">
        <f>Q542*H542</f>
        <v>2.3177560000000001</v>
      </c>
      <c r="S542" s="184">
        <v>0</v>
      </c>
      <c r="T542" s="185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86" t="s">
        <v>232</v>
      </c>
      <c r="AT542" s="186" t="s">
        <v>317</v>
      </c>
      <c r="AU542" s="186" t="s">
        <v>81</v>
      </c>
      <c r="AY542" s="18" t="s">
        <v>189</v>
      </c>
      <c r="BE542" s="187">
        <f>IF(N542="základní",J542,0)</f>
        <v>8012.1999999999998</v>
      </c>
      <c r="BF542" s="187">
        <f>IF(N542="snížená",J542,0)</f>
        <v>0</v>
      </c>
      <c r="BG542" s="187">
        <f>IF(N542="zákl. přenesená",J542,0)</f>
        <v>0</v>
      </c>
      <c r="BH542" s="187">
        <f>IF(N542="sníž. přenesená",J542,0)</f>
        <v>0</v>
      </c>
      <c r="BI542" s="187">
        <f>IF(N542="nulová",J542,0)</f>
        <v>0</v>
      </c>
      <c r="BJ542" s="18" t="s">
        <v>79</v>
      </c>
      <c r="BK542" s="187">
        <f>ROUND(I542*H542,2)</f>
        <v>8012.1999999999998</v>
      </c>
      <c r="BL542" s="18" t="s">
        <v>195</v>
      </c>
      <c r="BM542" s="186" t="s">
        <v>857</v>
      </c>
    </row>
    <row r="543" s="13" customFormat="1">
      <c r="A543" s="13"/>
      <c r="B543" s="188"/>
      <c r="C543" s="13"/>
      <c r="D543" s="189" t="s">
        <v>197</v>
      </c>
      <c r="E543" s="190" t="s">
        <v>1</v>
      </c>
      <c r="F543" s="191" t="s">
        <v>259</v>
      </c>
      <c r="G543" s="13"/>
      <c r="H543" s="192">
        <v>9</v>
      </c>
      <c r="I543" s="13"/>
      <c r="J543" s="13"/>
      <c r="K543" s="13"/>
      <c r="L543" s="188"/>
      <c r="M543" s="193"/>
      <c r="N543" s="194"/>
      <c r="O543" s="194"/>
      <c r="P543" s="194"/>
      <c r="Q543" s="194"/>
      <c r="R543" s="194"/>
      <c r="S543" s="194"/>
      <c r="T543" s="19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0" t="s">
        <v>197</v>
      </c>
      <c r="AU543" s="190" t="s">
        <v>81</v>
      </c>
      <c r="AV543" s="13" t="s">
        <v>81</v>
      </c>
      <c r="AW543" s="13" t="s">
        <v>29</v>
      </c>
      <c r="AX543" s="13" t="s">
        <v>73</v>
      </c>
      <c r="AY543" s="190" t="s">
        <v>189</v>
      </c>
    </row>
    <row r="544" s="13" customFormat="1">
      <c r="A544" s="13"/>
      <c r="B544" s="188"/>
      <c r="C544" s="13"/>
      <c r="D544" s="189" t="s">
        <v>197</v>
      </c>
      <c r="E544" s="190" t="s">
        <v>1</v>
      </c>
      <c r="F544" s="191" t="s">
        <v>272</v>
      </c>
      <c r="G544" s="13"/>
      <c r="H544" s="192">
        <v>3.2000000000000002</v>
      </c>
      <c r="I544" s="13"/>
      <c r="J544" s="13"/>
      <c r="K544" s="13"/>
      <c r="L544" s="188"/>
      <c r="M544" s="193"/>
      <c r="N544" s="194"/>
      <c r="O544" s="194"/>
      <c r="P544" s="194"/>
      <c r="Q544" s="194"/>
      <c r="R544" s="194"/>
      <c r="S544" s="194"/>
      <c r="T544" s="19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0" t="s">
        <v>197</v>
      </c>
      <c r="AU544" s="190" t="s">
        <v>81</v>
      </c>
      <c r="AV544" s="13" t="s">
        <v>81</v>
      </c>
      <c r="AW544" s="13" t="s">
        <v>29</v>
      </c>
      <c r="AX544" s="13" t="s">
        <v>73</v>
      </c>
      <c r="AY544" s="190" t="s">
        <v>189</v>
      </c>
    </row>
    <row r="545" s="13" customFormat="1">
      <c r="A545" s="13"/>
      <c r="B545" s="188"/>
      <c r="C545" s="13"/>
      <c r="D545" s="189" t="s">
        <v>197</v>
      </c>
      <c r="E545" s="190" t="s">
        <v>1</v>
      </c>
      <c r="F545" s="191" t="s">
        <v>852</v>
      </c>
      <c r="G545" s="13"/>
      <c r="H545" s="192">
        <v>29.100000000000001</v>
      </c>
      <c r="I545" s="13"/>
      <c r="J545" s="13"/>
      <c r="K545" s="13"/>
      <c r="L545" s="188"/>
      <c r="M545" s="193"/>
      <c r="N545" s="194"/>
      <c r="O545" s="194"/>
      <c r="P545" s="194"/>
      <c r="Q545" s="194"/>
      <c r="R545" s="194"/>
      <c r="S545" s="194"/>
      <c r="T545" s="19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0" t="s">
        <v>197</v>
      </c>
      <c r="AU545" s="190" t="s">
        <v>81</v>
      </c>
      <c r="AV545" s="13" t="s">
        <v>81</v>
      </c>
      <c r="AW545" s="13" t="s">
        <v>29</v>
      </c>
      <c r="AX545" s="13" t="s">
        <v>73</v>
      </c>
      <c r="AY545" s="190" t="s">
        <v>189</v>
      </c>
    </row>
    <row r="546" s="14" customFormat="1">
      <c r="A546" s="14"/>
      <c r="B546" s="196"/>
      <c r="C546" s="14"/>
      <c r="D546" s="189" t="s">
        <v>197</v>
      </c>
      <c r="E546" s="197" t="s">
        <v>1</v>
      </c>
      <c r="F546" s="198" t="s">
        <v>226</v>
      </c>
      <c r="G546" s="14"/>
      <c r="H546" s="199">
        <v>41.299999999999997</v>
      </c>
      <c r="I546" s="14"/>
      <c r="J546" s="14"/>
      <c r="K546" s="14"/>
      <c r="L546" s="196"/>
      <c r="M546" s="200"/>
      <c r="N546" s="201"/>
      <c r="O546" s="201"/>
      <c r="P546" s="201"/>
      <c r="Q546" s="201"/>
      <c r="R546" s="201"/>
      <c r="S546" s="201"/>
      <c r="T546" s="20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7" t="s">
        <v>197</v>
      </c>
      <c r="AU546" s="197" t="s">
        <v>81</v>
      </c>
      <c r="AV546" s="14" t="s">
        <v>195</v>
      </c>
      <c r="AW546" s="14" t="s">
        <v>29</v>
      </c>
      <c r="AX546" s="14" t="s">
        <v>79</v>
      </c>
      <c r="AY546" s="197" t="s">
        <v>189</v>
      </c>
    </row>
    <row r="547" s="2" customFormat="1" ht="16.5" customHeight="1">
      <c r="A547" s="31"/>
      <c r="B547" s="174"/>
      <c r="C547" s="203" t="s">
        <v>858</v>
      </c>
      <c r="D547" s="203" t="s">
        <v>317</v>
      </c>
      <c r="E547" s="204" t="s">
        <v>859</v>
      </c>
      <c r="F547" s="205" t="s">
        <v>860</v>
      </c>
      <c r="G547" s="206" t="s">
        <v>256</v>
      </c>
      <c r="H547" s="207">
        <v>769.5</v>
      </c>
      <c r="I547" s="208">
        <v>155</v>
      </c>
      <c r="J547" s="208">
        <f>ROUND(I547*H547,2)</f>
        <v>119272.5</v>
      </c>
      <c r="K547" s="209"/>
      <c r="L547" s="210"/>
      <c r="M547" s="211" t="s">
        <v>1</v>
      </c>
      <c r="N547" s="212" t="s">
        <v>38</v>
      </c>
      <c r="O547" s="184">
        <v>0</v>
      </c>
      <c r="P547" s="184">
        <f>O547*H547</f>
        <v>0</v>
      </c>
      <c r="Q547" s="184">
        <v>0.044999999999999998</v>
      </c>
      <c r="R547" s="184">
        <f>Q547*H547</f>
        <v>34.627499999999998</v>
      </c>
      <c r="S547" s="184">
        <v>0</v>
      </c>
      <c r="T547" s="185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86" t="s">
        <v>232</v>
      </c>
      <c r="AT547" s="186" t="s">
        <v>317</v>
      </c>
      <c r="AU547" s="186" t="s">
        <v>81</v>
      </c>
      <c r="AY547" s="18" t="s">
        <v>189</v>
      </c>
      <c r="BE547" s="187">
        <f>IF(N547="základní",J547,0)</f>
        <v>119272.5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8" t="s">
        <v>79</v>
      </c>
      <c r="BK547" s="187">
        <f>ROUND(I547*H547,2)</f>
        <v>119272.5</v>
      </c>
      <c r="BL547" s="18" t="s">
        <v>195</v>
      </c>
      <c r="BM547" s="186" t="s">
        <v>861</v>
      </c>
    </row>
    <row r="548" s="13" customFormat="1">
      <c r="A548" s="13"/>
      <c r="B548" s="188"/>
      <c r="C548" s="13"/>
      <c r="D548" s="189" t="s">
        <v>197</v>
      </c>
      <c r="E548" s="190" t="s">
        <v>1</v>
      </c>
      <c r="F548" s="191" t="s">
        <v>273</v>
      </c>
      <c r="G548" s="13"/>
      <c r="H548" s="192">
        <v>4.2000000000000002</v>
      </c>
      <c r="I548" s="13"/>
      <c r="J548" s="13"/>
      <c r="K548" s="13"/>
      <c r="L548" s="188"/>
      <c r="M548" s="193"/>
      <c r="N548" s="194"/>
      <c r="O548" s="194"/>
      <c r="P548" s="194"/>
      <c r="Q548" s="194"/>
      <c r="R548" s="194"/>
      <c r="S548" s="194"/>
      <c r="T548" s="19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0" t="s">
        <v>197</v>
      </c>
      <c r="AU548" s="190" t="s">
        <v>81</v>
      </c>
      <c r="AV548" s="13" t="s">
        <v>81</v>
      </c>
      <c r="AW548" s="13" t="s">
        <v>29</v>
      </c>
      <c r="AX548" s="13" t="s">
        <v>73</v>
      </c>
      <c r="AY548" s="190" t="s">
        <v>189</v>
      </c>
    </row>
    <row r="549" s="13" customFormat="1">
      <c r="A549" s="13"/>
      <c r="B549" s="188"/>
      <c r="C549" s="13"/>
      <c r="D549" s="189" t="s">
        <v>197</v>
      </c>
      <c r="E549" s="190" t="s">
        <v>1</v>
      </c>
      <c r="F549" s="191" t="s">
        <v>853</v>
      </c>
      <c r="G549" s="13"/>
      <c r="H549" s="192">
        <v>765.29999999999995</v>
      </c>
      <c r="I549" s="13"/>
      <c r="J549" s="13"/>
      <c r="K549" s="13"/>
      <c r="L549" s="188"/>
      <c r="M549" s="193"/>
      <c r="N549" s="194"/>
      <c r="O549" s="194"/>
      <c r="P549" s="194"/>
      <c r="Q549" s="194"/>
      <c r="R549" s="194"/>
      <c r="S549" s="194"/>
      <c r="T549" s="19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0" t="s">
        <v>197</v>
      </c>
      <c r="AU549" s="190" t="s">
        <v>81</v>
      </c>
      <c r="AV549" s="13" t="s">
        <v>81</v>
      </c>
      <c r="AW549" s="13" t="s">
        <v>29</v>
      </c>
      <c r="AX549" s="13" t="s">
        <v>73</v>
      </c>
      <c r="AY549" s="190" t="s">
        <v>189</v>
      </c>
    </row>
    <row r="550" s="14" customFormat="1">
      <c r="A550" s="14"/>
      <c r="B550" s="196"/>
      <c r="C550" s="14"/>
      <c r="D550" s="189" t="s">
        <v>197</v>
      </c>
      <c r="E550" s="197" t="s">
        <v>1</v>
      </c>
      <c r="F550" s="198" t="s">
        <v>226</v>
      </c>
      <c r="G550" s="14"/>
      <c r="H550" s="199">
        <v>769.5</v>
      </c>
      <c r="I550" s="14"/>
      <c r="J550" s="14"/>
      <c r="K550" s="14"/>
      <c r="L550" s="196"/>
      <c r="M550" s="200"/>
      <c r="N550" s="201"/>
      <c r="O550" s="201"/>
      <c r="P550" s="201"/>
      <c r="Q550" s="201"/>
      <c r="R550" s="201"/>
      <c r="S550" s="201"/>
      <c r="T550" s="20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197" t="s">
        <v>197</v>
      </c>
      <c r="AU550" s="197" t="s">
        <v>81</v>
      </c>
      <c r="AV550" s="14" t="s">
        <v>195</v>
      </c>
      <c r="AW550" s="14" t="s">
        <v>29</v>
      </c>
      <c r="AX550" s="14" t="s">
        <v>79</v>
      </c>
      <c r="AY550" s="197" t="s">
        <v>189</v>
      </c>
    </row>
    <row r="551" s="2" customFormat="1" ht="24.15" customHeight="1">
      <c r="A551" s="31"/>
      <c r="B551" s="174"/>
      <c r="C551" s="175" t="s">
        <v>862</v>
      </c>
      <c r="D551" s="175" t="s">
        <v>191</v>
      </c>
      <c r="E551" s="176" t="s">
        <v>863</v>
      </c>
      <c r="F551" s="177" t="s">
        <v>864</v>
      </c>
      <c r="G551" s="178" t="s">
        <v>256</v>
      </c>
      <c r="H551" s="179">
        <v>13.6</v>
      </c>
      <c r="I551" s="180">
        <v>184</v>
      </c>
      <c r="J551" s="180">
        <f>ROUND(I551*H551,2)</f>
        <v>2502.4000000000001</v>
      </c>
      <c r="K551" s="181"/>
      <c r="L551" s="32"/>
      <c r="M551" s="182" t="s">
        <v>1</v>
      </c>
      <c r="N551" s="183" t="s">
        <v>38</v>
      </c>
      <c r="O551" s="184">
        <v>0.14000000000000001</v>
      </c>
      <c r="P551" s="184">
        <f>O551*H551</f>
        <v>1.9040000000000001</v>
      </c>
      <c r="Q551" s="184">
        <v>0.10095</v>
      </c>
      <c r="R551" s="184">
        <f>Q551*H551</f>
        <v>1.3729199999999999</v>
      </c>
      <c r="S551" s="184">
        <v>0</v>
      </c>
      <c r="T551" s="185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86" t="s">
        <v>195</v>
      </c>
      <c r="AT551" s="186" t="s">
        <v>191</v>
      </c>
      <c r="AU551" s="186" t="s">
        <v>81</v>
      </c>
      <c r="AY551" s="18" t="s">
        <v>189</v>
      </c>
      <c r="BE551" s="187">
        <f>IF(N551="základní",J551,0)</f>
        <v>2502.4000000000001</v>
      </c>
      <c r="BF551" s="187">
        <f>IF(N551="snížená",J551,0)</f>
        <v>0</v>
      </c>
      <c r="BG551" s="187">
        <f>IF(N551="zákl. přenesená",J551,0)</f>
        <v>0</v>
      </c>
      <c r="BH551" s="187">
        <f>IF(N551="sníž. přenesená",J551,0)</f>
        <v>0</v>
      </c>
      <c r="BI551" s="187">
        <f>IF(N551="nulová",J551,0)</f>
        <v>0</v>
      </c>
      <c r="BJ551" s="18" t="s">
        <v>79</v>
      </c>
      <c r="BK551" s="187">
        <f>ROUND(I551*H551,2)</f>
        <v>2502.4000000000001</v>
      </c>
      <c r="BL551" s="18" t="s">
        <v>195</v>
      </c>
      <c r="BM551" s="186" t="s">
        <v>865</v>
      </c>
    </row>
    <row r="552" s="13" customFormat="1">
      <c r="A552" s="13"/>
      <c r="B552" s="188"/>
      <c r="C552" s="13"/>
      <c r="D552" s="189" t="s">
        <v>197</v>
      </c>
      <c r="E552" s="190" t="s">
        <v>1</v>
      </c>
      <c r="F552" s="191" t="s">
        <v>866</v>
      </c>
      <c r="G552" s="13"/>
      <c r="H552" s="192">
        <v>13.6</v>
      </c>
      <c r="I552" s="13"/>
      <c r="J552" s="13"/>
      <c r="K552" s="13"/>
      <c r="L552" s="188"/>
      <c r="M552" s="193"/>
      <c r="N552" s="194"/>
      <c r="O552" s="194"/>
      <c r="P552" s="194"/>
      <c r="Q552" s="194"/>
      <c r="R552" s="194"/>
      <c r="S552" s="194"/>
      <c r="T552" s="19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0" t="s">
        <v>197</v>
      </c>
      <c r="AU552" s="190" t="s">
        <v>81</v>
      </c>
      <c r="AV552" s="13" t="s">
        <v>81</v>
      </c>
      <c r="AW552" s="13" t="s">
        <v>29</v>
      </c>
      <c r="AX552" s="13" t="s">
        <v>79</v>
      </c>
      <c r="AY552" s="190" t="s">
        <v>189</v>
      </c>
    </row>
    <row r="553" s="2" customFormat="1" ht="16.5" customHeight="1">
      <c r="A553" s="31"/>
      <c r="B553" s="174"/>
      <c r="C553" s="203" t="s">
        <v>867</v>
      </c>
      <c r="D553" s="203" t="s">
        <v>317</v>
      </c>
      <c r="E553" s="204" t="s">
        <v>868</v>
      </c>
      <c r="F553" s="205" t="s">
        <v>869</v>
      </c>
      <c r="G553" s="206" t="s">
        <v>256</v>
      </c>
      <c r="H553" s="207">
        <v>13.6</v>
      </c>
      <c r="I553" s="208">
        <v>117</v>
      </c>
      <c r="J553" s="208">
        <f>ROUND(I553*H553,2)</f>
        <v>1591.2000000000001</v>
      </c>
      <c r="K553" s="209"/>
      <c r="L553" s="210"/>
      <c r="M553" s="211" t="s">
        <v>1</v>
      </c>
      <c r="N553" s="212" t="s">
        <v>38</v>
      </c>
      <c r="O553" s="184">
        <v>0</v>
      </c>
      <c r="P553" s="184">
        <f>O553*H553</f>
        <v>0</v>
      </c>
      <c r="Q553" s="184">
        <v>0.028000000000000001</v>
      </c>
      <c r="R553" s="184">
        <f>Q553*H553</f>
        <v>0.38079999999999997</v>
      </c>
      <c r="S553" s="184">
        <v>0</v>
      </c>
      <c r="T553" s="185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86" t="s">
        <v>232</v>
      </c>
      <c r="AT553" s="186" t="s">
        <v>317</v>
      </c>
      <c r="AU553" s="186" t="s">
        <v>81</v>
      </c>
      <c r="AY553" s="18" t="s">
        <v>189</v>
      </c>
      <c r="BE553" s="187">
        <f>IF(N553="základní",J553,0)</f>
        <v>1591.2000000000001</v>
      </c>
      <c r="BF553" s="187">
        <f>IF(N553="snížená",J553,0)</f>
        <v>0</v>
      </c>
      <c r="BG553" s="187">
        <f>IF(N553="zákl. přenesená",J553,0)</f>
        <v>0</v>
      </c>
      <c r="BH553" s="187">
        <f>IF(N553="sníž. přenesená",J553,0)</f>
        <v>0</v>
      </c>
      <c r="BI553" s="187">
        <f>IF(N553="nulová",J553,0)</f>
        <v>0</v>
      </c>
      <c r="BJ553" s="18" t="s">
        <v>79</v>
      </c>
      <c r="BK553" s="187">
        <f>ROUND(I553*H553,2)</f>
        <v>1591.2000000000001</v>
      </c>
      <c r="BL553" s="18" t="s">
        <v>195</v>
      </c>
      <c r="BM553" s="186" t="s">
        <v>870</v>
      </c>
    </row>
    <row r="554" s="2" customFormat="1" ht="24.15" customHeight="1">
      <c r="A554" s="31"/>
      <c r="B554" s="174"/>
      <c r="C554" s="175" t="s">
        <v>871</v>
      </c>
      <c r="D554" s="175" t="s">
        <v>191</v>
      </c>
      <c r="E554" s="176" t="s">
        <v>872</v>
      </c>
      <c r="F554" s="177" t="s">
        <v>873</v>
      </c>
      <c r="G554" s="178" t="s">
        <v>256</v>
      </c>
      <c r="H554" s="179">
        <v>17.5</v>
      </c>
      <c r="I554" s="180">
        <v>401</v>
      </c>
      <c r="J554" s="180">
        <f>ROUND(I554*H554,2)</f>
        <v>7017.5</v>
      </c>
      <c r="K554" s="181"/>
      <c r="L554" s="32"/>
      <c r="M554" s="182" t="s">
        <v>1</v>
      </c>
      <c r="N554" s="183" t="s">
        <v>38</v>
      </c>
      <c r="O554" s="184">
        <v>0.19400000000000001</v>
      </c>
      <c r="P554" s="184">
        <f>O554*H554</f>
        <v>3.395</v>
      </c>
      <c r="Q554" s="184">
        <v>0.00088000000000000003</v>
      </c>
      <c r="R554" s="184">
        <f>Q554*H554</f>
        <v>0.015400000000000001</v>
      </c>
      <c r="S554" s="184">
        <v>0</v>
      </c>
      <c r="T554" s="185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86" t="s">
        <v>195</v>
      </c>
      <c r="AT554" s="186" t="s">
        <v>191</v>
      </c>
      <c r="AU554" s="186" t="s">
        <v>81</v>
      </c>
      <c r="AY554" s="18" t="s">
        <v>189</v>
      </c>
      <c r="BE554" s="187">
        <f>IF(N554="základní",J554,0)</f>
        <v>7017.5</v>
      </c>
      <c r="BF554" s="187">
        <f>IF(N554="snížená",J554,0)</f>
        <v>0</v>
      </c>
      <c r="BG554" s="187">
        <f>IF(N554="zákl. přenesená",J554,0)</f>
        <v>0</v>
      </c>
      <c r="BH554" s="187">
        <f>IF(N554="sníž. přenesená",J554,0)</f>
        <v>0</v>
      </c>
      <c r="BI554" s="187">
        <f>IF(N554="nulová",J554,0)</f>
        <v>0</v>
      </c>
      <c r="BJ554" s="18" t="s">
        <v>79</v>
      </c>
      <c r="BK554" s="187">
        <f>ROUND(I554*H554,2)</f>
        <v>7017.5</v>
      </c>
      <c r="BL554" s="18" t="s">
        <v>195</v>
      </c>
      <c r="BM554" s="186" t="s">
        <v>874</v>
      </c>
    </row>
    <row r="555" s="13" customFormat="1">
      <c r="A555" s="13"/>
      <c r="B555" s="188"/>
      <c r="C555" s="13"/>
      <c r="D555" s="189" t="s">
        <v>197</v>
      </c>
      <c r="E555" s="190" t="s">
        <v>1</v>
      </c>
      <c r="F555" s="191" t="s">
        <v>875</v>
      </c>
      <c r="G555" s="13"/>
      <c r="H555" s="192">
        <v>17.5</v>
      </c>
      <c r="I555" s="13"/>
      <c r="J555" s="13"/>
      <c r="K555" s="13"/>
      <c r="L555" s="188"/>
      <c r="M555" s="193"/>
      <c r="N555" s="194"/>
      <c r="O555" s="194"/>
      <c r="P555" s="194"/>
      <c r="Q555" s="194"/>
      <c r="R555" s="194"/>
      <c r="S555" s="194"/>
      <c r="T555" s="19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0" t="s">
        <v>197</v>
      </c>
      <c r="AU555" s="190" t="s">
        <v>81</v>
      </c>
      <c r="AV555" s="13" t="s">
        <v>81</v>
      </c>
      <c r="AW555" s="13" t="s">
        <v>29</v>
      </c>
      <c r="AX555" s="13" t="s">
        <v>79</v>
      </c>
      <c r="AY555" s="190" t="s">
        <v>189</v>
      </c>
    </row>
    <row r="556" s="2" customFormat="1" ht="24.15" customHeight="1">
      <c r="A556" s="31"/>
      <c r="B556" s="174"/>
      <c r="C556" s="175" t="s">
        <v>876</v>
      </c>
      <c r="D556" s="175" t="s">
        <v>191</v>
      </c>
      <c r="E556" s="176" t="s">
        <v>877</v>
      </c>
      <c r="F556" s="177" t="s">
        <v>878</v>
      </c>
      <c r="G556" s="178" t="s">
        <v>256</v>
      </c>
      <c r="H556" s="179">
        <v>71.299999999999997</v>
      </c>
      <c r="I556" s="180">
        <v>97.799999999999997</v>
      </c>
      <c r="J556" s="180">
        <f>ROUND(I556*H556,2)</f>
        <v>6973.1400000000003</v>
      </c>
      <c r="K556" s="181"/>
      <c r="L556" s="32"/>
      <c r="M556" s="182" t="s">
        <v>1</v>
      </c>
      <c r="N556" s="183" t="s">
        <v>38</v>
      </c>
      <c r="O556" s="184">
        <v>0.19600000000000001</v>
      </c>
      <c r="P556" s="184">
        <f>O556*H556</f>
        <v>13.9748</v>
      </c>
      <c r="Q556" s="184">
        <v>0</v>
      </c>
      <c r="R556" s="184">
        <f>Q556*H556</f>
        <v>0</v>
      </c>
      <c r="S556" s="184">
        <v>0</v>
      </c>
      <c r="T556" s="185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86" t="s">
        <v>195</v>
      </c>
      <c r="AT556" s="186" t="s">
        <v>191</v>
      </c>
      <c r="AU556" s="186" t="s">
        <v>81</v>
      </c>
      <c r="AY556" s="18" t="s">
        <v>189</v>
      </c>
      <c r="BE556" s="187">
        <f>IF(N556="základní",J556,0)</f>
        <v>6973.1400000000003</v>
      </c>
      <c r="BF556" s="187">
        <f>IF(N556="snížená",J556,0)</f>
        <v>0</v>
      </c>
      <c r="BG556" s="187">
        <f>IF(N556="zákl. přenesená",J556,0)</f>
        <v>0</v>
      </c>
      <c r="BH556" s="187">
        <f>IF(N556="sníž. přenesená",J556,0)</f>
        <v>0</v>
      </c>
      <c r="BI556" s="187">
        <f>IF(N556="nulová",J556,0)</f>
        <v>0</v>
      </c>
      <c r="BJ556" s="18" t="s">
        <v>79</v>
      </c>
      <c r="BK556" s="187">
        <f>ROUND(I556*H556,2)</f>
        <v>6973.1400000000003</v>
      </c>
      <c r="BL556" s="18" t="s">
        <v>195</v>
      </c>
      <c r="BM556" s="186" t="s">
        <v>879</v>
      </c>
    </row>
    <row r="557" s="13" customFormat="1">
      <c r="A557" s="13"/>
      <c r="B557" s="188"/>
      <c r="C557" s="13"/>
      <c r="D557" s="189" t="s">
        <v>197</v>
      </c>
      <c r="E557" s="190" t="s">
        <v>1</v>
      </c>
      <c r="F557" s="191" t="s">
        <v>880</v>
      </c>
      <c r="G557" s="13"/>
      <c r="H557" s="192">
        <v>21.699999999999999</v>
      </c>
      <c r="I557" s="13"/>
      <c r="J557" s="13"/>
      <c r="K557" s="13"/>
      <c r="L557" s="188"/>
      <c r="M557" s="193"/>
      <c r="N557" s="194"/>
      <c r="O557" s="194"/>
      <c r="P557" s="194"/>
      <c r="Q557" s="194"/>
      <c r="R557" s="194"/>
      <c r="S557" s="194"/>
      <c r="T557" s="19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0" t="s">
        <v>197</v>
      </c>
      <c r="AU557" s="190" t="s">
        <v>81</v>
      </c>
      <c r="AV557" s="13" t="s">
        <v>81</v>
      </c>
      <c r="AW557" s="13" t="s">
        <v>29</v>
      </c>
      <c r="AX557" s="13" t="s">
        <v>73</v>
      </c>
      <c r="AY557" s="190" t="s">
        <v>189</v>
      </c>
    </row>
    <row r="558" s="13" customFormat="1">
      <c r="A558" s="13"/>
      <c r="B558" s="188"/>
      <c r="C558" s="13"/>
      <c r="D558" s="189" t="s">
        <v>197</v>
      </c>
      <c r="E558" s="190" t="s">
        <v>1</v>
      </c>
      <c r="F558" s="191" t="s">
        <v>881</v>
      </c>
      <c r="G558" s="13"/>
      <c r="H558" s="192">
        <v>49.600000000000001</v>
      </c>
      <c r="I558" s="13"/>
      <c r="J558" s="13"/>
      <c r="K558" s="13"/>
      <c r="L558" s="188"/>
      <c r="M558" s="193"/>
      <c r="N558" s="194"/>
      <c r="O558" s="194"/>
      <c r="P558" s="194"/>
      <c r="Q558" s="194"/>
      <c r="R558" s="194"/>
      <c r="S558" s="194"/>
      <c r="T558" s="19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0" t="s">
        <v>197</v>
      </c>
      <c r="AU558" s="190" t="s">
        <v>81</v>
      </c>
      <c r="AV558" s="13" t="s">
        <v>81</v>
      </c>
      <c r="AW558" s="13" t="s">
        <v>29</v>
      </c>
      <c r="AX558" s="13" t="s">
        <v>73</v>
      </c>
      <c r="AY558" s="190" t="s">
        <v>189</v>
      </c>
    </row>
    <row r="559" s="14" customFormat="1">
      <c r="A559" s="14"/>
      <c r="B559" s="196"/>
      <c r="C559" s="14"/>
      <c r="D559" s="189" t="s">
        <v>197</v>
      </c>
      <c r="E559" s="197" t="s">
        <v>1</v>
      </c>
      <c r="F559" s="198" t="s">
        <v>226</v>
      </c>
      <c r="G559" s="14"/>
      <c r="H559" s="199">
        <v>71.299999999999997</v>
      </c>
      <c r="I559" s="14"/>
      <c r="J559" s="14"/>
      <c r="K559" s="14"/>
      <c r="L559" s="196"/>
      <c r="M559" s="200"/>
      <c r="N559" s="201"/>
      <c r="O559" s="201"/>
      <c r="P559" s="201"/>
      <c r="Q559" s="201"/>
      <c r="R559" s="201"/>
      <c r="S559" s="201"/>
      <c r="T559" s="20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97" t="s">
        <v>197</v>
      </c>
      <c r="AU559" s="197" t="s">
        <v>81</v>
      </c>
      <c r="AV559" s="14" t="s">
        <v>195</v>
      </c>
      <c r="AW559" s="14" t="s">
        <v>29</v>
      </c>
      <c r="AX559" s="14" t="s">
        <v>79</v>
      </c>
      <c r="AY559" s="197" t="s">
        <v>189</v>
      </c>
    </row>
    <row r="560" s="2" customFormat="1" ht="24.15" customHeight="1">
      <c r="A560" s="31"/>
      <c r="B560" s="174"/>
      <c r="C560" s="175" t="s">
        <v>882</v>
      </c>
      <c r="D560" s="175" t="s">
        <v>191</v>
      </c>
      <c r="E560" s="176" t="s">
        <v>883</v>
      </c>
      <c r="F560" s="177" t="s">
        <v>884</v>
      </c>
      <c r="G560" s="178" t="s">
        <v>276</v>
      </c>
      <c r="H560" s="179">
        <v>6.2000000000000002</v>
      </c>
      <c r="I560" s="180">
        <v>1060</v>
      </c>
      <c r="J560" s="180">
        <f>ROUND(I560*H560,2)</f>
        <v>6572</v>
      </c>
      <c r="K560" s="181"/>
      <c r="L560" s="32"/>
      <c r="M560" s="182" t="s">
        <v>1</v>
      </c>
      <c r="N560" s="183" t="s">
        <v>38</v>
      </c>
      <c r="O560" s="184">
        <v>1.756</v>
      </c>
      <c r="P560" s="184">
        <f>O560*H560</f>
        <v>10.8872</v>
      </c>
      <c r="Q560" s="184">
        <v>0</v>
      </c>
      <c r="R560" s="184">
        <f>Q560*H560</f>
        <v>0</v>
      </c>
      <c r="S560" s="184">
        <v>2.5</v>
      </c>
      <c r="T560" s="185">
        <f>S560*H560</f>
        <v>15.5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86" t="s">
        <v>195</v>
      </c>
      <c r="AT560" s="186" t="s">
        <v>191</v>
      </c>
      <c r="AU560" s="186" t="s">
        <v>81</v>
      </c>
      <c r="AY560" s="18" t="s">
        <v>189</v>
      </c>
      <c r="BE560" s="187">
        <f>IF(N560="základní",J560,0)</f>
        <v>6572</v>
      </c>
      <c r="BF560" s="187">
        <f>IF(N560="snížená",J560,0)</f>
        <v>0</v>
      </c>
      <c r="BG560" s="187">
        <f>IF(N560="zákl. přenesená",J560,0)</f>
        <v>0</v>
      </c>
      <c r="BH560" s="187">
        <f>IF(N560="sníž. přenesená",J560,0)</f>
        <v>0</v>
      </c>
      <c r="BI560" s="187">
        <f>IF(N560="nulová",J560,0)</f>
        <v>0</v>
      </c>
      <c r="BJ560" s="18" t="s">
        <v>79</v>
      </c>
      <c r="BK560" s="187">
        <f>ROUND(I560*H560,2)</f>
        <v>6572</v>
      </c>
      <c r="BL560" s="18" t="s">
        <v>195</v>
      </c>
      <c r="BM560" s="186" t="s">
        <v>885</v>
      </c>
    </row>
    <row r="561" s="13" customFormat="1">
      <c r="A561" s="13"/>
      <c r="B561" s="188"/>
      <c r="C561" s="13"/>
      <c r="D561" s="189" t="s">
        <v>197</v>
      </c>
      <c r="E561" s="190" t="s">
        <v>1</v>
      </c>
      <c r="F561" s="191" t="s">
        <v>886</v>
      </c>
      <c r="G561" s="13"/>
      <c r="H561" s="192">
        <v>6.2000000000000002</v>
      </c>
      <c r="I561" s="13"/>
      <c r="J561" s="13"/>
      <c r="K561" s="13"/>
      <c r="L561" s="188"/>
      <c r="M561" s="193"/>
      <c r="N561" s="194"/>
      <c r="O561" s="194"/>
      <c r="P561" s="194"/>
      <c r="Q561" s="194"/>
      <c r="R561" s="194"/>
      <c r="S561" s="194"/>
      <c r="T561" s="19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0" t="s">
        <v>197</v>
      </c>
      <c r="AU561" s="190" t="s">
        <v>81</v>
      </c>
      <c r="AV561" s="13" t="s">
        <v>81</v>
      </c>
      <c r="AW561" s="13" t="s">
        <v>29</v>
      </c>
      <c r="AX561" s="13" t="s">
        <v>79</v>
      </c>
      <c r="AY561" s="190" t="s">
        <v>189</v>
      </c>
    </row>
    <row r="562" s="2" customFormat="1" ht="24.15" customHeight="1">
      <c r="A562" s="31"/>
      <c r="B562" s="174"/>
      <c r="C562" s="175" t="s">
        <v>887</v>
      </c>
      <c r="D562" s="175" t="s">
        <v>191</v>
      </c>
      <c r="E562" s="176" t="s">
        <v>888</v>
      </c>
      <c r="F562" s="177" t="s">
        <v>889</v>
      </c>
      <c r="G562" s="178" t="s">
        <v>194</v>
      </c>
      <c r="H562" s="179">
        <v>4</v>
      </c>
      <c r="I562" s="180">
        <v>59.299999999999997</v>
      </c>
      <c r="J562" s="180">
        <f>ROUND(I562*H562,2)</f>
        <v>237.19999999999999</v>
      </c>
      <c r="K562" s="181"/>
      <c r="L562" s="32"/>
      <c r="M562" s="182" t="s">
        <v>1</v>
      </c>
      <c r="N562" s="183" t="s">
        <v>38</v>
      </c>
      <c r="O562" s="184">
        <v>0.17399999999999999</v>
      </c>
      <c r="P562" s="184">
        <f>O562*H562</f>
        <v>0.69599999999999995</v>
      </c>
      <c r="Q562" s="184">
        <v>0</v>
      </c>
      <c r="R562" s="184">
        <f>Q562*H562</f>
        <v>0</v>
      </c>
      <c r="S562" s="184">
        <v>0.0040000000000000001</v>
      </c>
      <c r="T562" s="185">
        <f>S562*H562</f>
        <v>0.016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86" t="s">
        <v>195</v>
      </c>
      <c r="AT562" s="186" t="s">
        <v>191</v>
      </c>
      <c r="AU562" s="186" t="s">
        <v>81</v>
      </c>
      <c r="AY562" s="18" t="s">
        <v>189</v>
      </c>
      <c r="BE562" s="187">
        <f>IF(N562="základní",J562,0)</f>
        <v>237.19999999999999</v>
      </c>
      <c r="BF562" s="187">
        <f>IF(N562="snížená",J562,0)</f>
        <v>0</v>
      </c>
      <c r="BG562" s="187">
        <f>IF(N562="zákl. přenesená",J562,0)</f>
        <v>0</v>
      </c>
      <c r="BH562" s="187">
        <f>IF(N562="sníž. přenesená",J562,0)</f>
        <v>0</v>
      </c>
      <c r="BI562" s="187">
        <f>IF(N562="nulová",J562,0)</f>
        <v>0</v>
      </c>
      <c r="BJ562" s="18" t="s">
        <v>79</v>
      </c>
      <c r="BK562" s="187">
        <f>ROUND(I562*H562,2)</f>
        <v>237.19999999999999</v>
      </c>
      <c r="BL562" s="18" t="s">
        <v>195</v>
      </c>
      <c r="BM562" s="186" t="s">
        <v>890</v>
      </c>
    </row>
    <row r="563" s="13" customFormat="1">
      <c r="A563" s="13"/>
      <c r="B563" s="188"/>
      <c r="C563" s="13"/>
      <c r="D563" s="189" t="s">
        <v>197</v>
      </c>
      <c r="E563" s="190" t="s">
        <v>1</v>
      </c>
      <c r="F563" s="191" t="s">
        <v>778</v>
      </c>
      <c r="G563" s="13"/>
      <c r="H563" s="192">
        <v>2</v>
      </c>
      <c r="I563" s="13"/>
      <c r="J563" s="13"/>
      <c r="K563" s="13"/>
      <c r="L563" s="188"/>
      <c r="M563" s="193"/>
      <c r="N563" s="194"/>
      <c r="O563" s="194"/>
      <c r="P563" s="194"/>
      <c r="Q563" s="194"/>
      <c r="R563" s="194"/>
      <c r="S563" s="194"/>
      <c r="T563" s="19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0" t="s">
        <v>197</v>
      </c>
      <c r="AU563" s="190" t="s">
        <v>81</v>
      </c>
      <c r="AV563" s="13" t="s">
        <v>81</v>
      </c>
      <c r="AW563" s="13" t="s">
        <v>29</v>
      </c>
      <c r="AX563" s="13" t="s">
        <v>73</v>
      </c>
      <c r="AY563" s="190" t="s">
        <v>189</v>
      </c>
    </row>
    <row r="564" s="13" customFormat="1">
      <c r="A564" s="13"/>
      <c r="B564" s="188"/>
      <c r="C564" s="13"/>
      <c r="D564" s="189" t="s">
        <v>197</v>
      </c>
      <c r="E564" s="190" t="s">
        <v>1</v>
      </c>
      <c r="F564" s="191" t="s">
        <v>776</v>
      </c>
      <c r="G564" s="13"/>
      <c r="H564" s="192">
        <v>2</v>
      </c>
      <c r="I564" s="13"/>
      <c r="J564" s="13"/>
      <c r="K564" s="13"/>
      <c r="L564" s="188"/>
      <c r="M564" s="193"/>
      <c r="N564" s="194"/>
      <c r="O564" s="194"/>
      <c r="P564" s="194"/>
      <c r="Q564" s="194"/>
      <c r="R564" s="194"/>
      <c r="S564" s="194"/>
      <c r="T564" s="19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0" t="s">
        <v>197</v>
      </c>
      <c r="AU564" s="190" t="s">
        <v>81</v>
      </c>
      <c r="AV564" s="13" t="s">
        <v>81</v>
      </c>
      <c r="AW564" s="13" t="s">
        <v>29</v>
      </c>
      <c r="AX564" s="13" t="s">
        <v>73</v>
      </c>
      <c r="AY564" s="190" t="s">
        <v>189</v>
      </c>
    </row>
    <row r="565" s="14" customFormat="1">
      <c r="A565" s="14"/>
      <c r="B565" s="196"/>
      <c r="C565" s="14"/>
      <c r="D565" s="189" t="s">
        <v>197</v>
      </c>
      <c r="E565" s="197" t="s">
        <v>1</v>
      </c>
      <c r="F565" s="198" t="s">
        <v>226</v>
      </c>
      <c r="G565" s="14"/>
      <c r="H565" s="199">
        <v>4</v>
      </c>
      <c r="I565" s="14"/>
      <c r="J565" s="14"/>
      <c r="K565" s="14"/>
      <c r="L565" s="196"/>
      <c r="M565" s="200"/>
      <c r="N565" s="201"/>
      <c r="O565" s="201"/>
      <c r="P565" s="201"/>
      <c r="Q565" s="201"/>
      <c r="R565" s="201"/>
      <c r="S565" s="201"/>
      <c r="T565" s="20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197" t="s">
        <v>197</v>
      </c>
      <c r="AU565" s="197" t="s">
        <v>81</v>
      </c>
      <c r="AV565" s="14" t="s">
        <v>195</v>
      </c>
      <c r="AW565" s="14" t="s">
        <v>29</v>
      </c>
      <c r="AX565" s="14" t="s">
        <v>79</v>
      </c>
      <c r="AY565" s="197" t="s">
        <v>189</v>
      </c>
    </row>
    <row r="566" s="2" customFormat="1" ht="24.15" customHeight="1">
      <c r="A566" s="31"/>
      <c r="B566" s="174"/>
      <c r="C566" s="175" t="s">
        <v>891</v>
      </c>
      <c r="D566" s="175" t="s">
        <v>191</v>
      </c>
      <c r="E566" s="176" t="s">
        <v>892</v>
      </c>
      <c r="F566" s="177" t="s">
        <v>893</v>
      </c>
      <c r="G566" s="178" t="s">
        <v>194</v>
      </c>
      <c r="H566" s="179">
        <v>5</v>
      </c>
      <c r="I566" s="180">
        <v>59.299999999999997</v>
      </c>
      <c r="J566" s="180">
        <f>ROUND(I566*H566,2)</f>
        <v>296.5</v>
      </c>
      <c r="K566" s="181"/>
      <c r="L566" s="32"/>
      <c r="M566" s="182" t="s">
        <v>1</v>
      </c>
      <c r="N566" s="183" t="s">
        <v>38</v>
      </c>
      <c r="O566" s="184">
        <v>0.17399999999999999</v>
      </c>
      <c r="P566" s="184">
        <f>O566*H566</f>
        <v>0.86999999999999988</v>
      </c>
      <c r="Q566" s="184">
        <v>0</v>
      </c>
      <c r="R566" s="184">
        <f>Q566*H566</f>
        <v>0</v>
      </c>
      <c r="S566" s="184">
        <v>0.0040000000000000001</v>
      </c>
      <c r="T566" s="185">
        <f>S566*H566</f>
        <v>0.02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86" t="s">
        <v>195</v>
      </c>
      <c r="AT566" s="186" t="s">
        <v>191</v>
      </c>
      <c r="AU566" s="186" t="s">
        <v>81</v>
      </c>
      <c r="AY566" s="18" t="s">
        <v>189</v>
      </c>
      <c r="BE566" s="187">
        <f>IF(N566="základní",J566,0)</f>
        <v>296.5</v>
      </c>
      <c r="BF566" s="187">
        <f>IF(N566="snížená",J566,0)</f>
        <v>0</v>
      </c>
      <c r="BG566" s="187">
        <f>IF(N566="zákl. přenesená",J566,0)</f>
        <v>0</v>
      </c>
      <c r="BH566" s="187">
        <f>IF(N566="sníž. přenesená",J566,0)</f>
        <v>0</v>
      </c>
      <c r="BI566" s="187">
        <f>IF(N566="nulová",J566,0)</f>
        <v>0</v>
      </c>
      <c r="BJ566" s="18" t="s">
        <v>79</v>
      </c>
      <c r="BK566" s="187">
        <f>ROUND(I566*H566,2)</f>
        <v>296.5</v>
      </c>
      <c r="BL566" s="18" t="s">
        <v>195</v>
      </c>
      <c r="BM566" s="186" t="s">
        <v>894</v>
      </c>
    </row>
    <row r="567" s="15" customFormat="1">
      <c r="A567" s="15"/>
      <c r="B567" s="213"/>
      <c r="C567" s="15"/>
      <c r="D567" s="189" t="s">
        <v>197</v>
      </c>
      <c r="E567" s="214" t="s">
        <v>1</v>
      </c>
      <c r="F567" s="215" t="s">
        <v>775</v>
      </c>
      <c r="G567" s="15"/>
      <c r="H567" s="214" t="s">
        <v>1</v>
      </c>
      <c r="I567" s="15"/>
      <c r="J567" s="15"/>
      <c r="K567" s="15"/>
      <c r="L567" s="213"/>
      <c r="M567" s="216"/>
      <c r="N567" s="217"/>
      <c r="O567" s="217"/>
      <c r="P567" s="217"/>
      <c r="Q567" s="217"/>
      <c r="R567" s="217"/>
      <c r="S567" s="217"/>
      <c r="T567" s="218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14" t="s">
        <v>197</v>
      </c>
      <c r="AU567" s="214" t="s">
        <v>81</v>
      </c>
      <c r="AV567" s="15" t="s">
        <v>79</v>
      </c>
      <c r="AW567" s="15" t="s">
        <v>29</v>
      </c>
      <c r="AX567" s="15" t="s">
        <v>73</v>
      </c>
      <c r="AY567" s="214" t="s">
        <v>189</v>
      </c>
    </row>
    <row r="568" s="13" customFormat="1">
      <c r="A568" s="13"/>
      <c r="B568" s="188"/>
      <c r="C568" s="13"/>
      <c r="D568" s="189" t="s">
        <v>197</v>
      </c>
      <c r="E568" s="190" t="s">
        <v>1</v>
      </c>
      <c r="F568" s="191" t="s">
        <v>776</v>
      </c>
      <c r="G568" s="13"/>
      <c r="H568" s="192">
        <v>2</v>
      </c>
      <c r="I568" s="13"/>
      <c r="J568" s="13"/>
      <c r="K568" s="13"/>
      <c r="L568" s="188"/>
      <c r="M568" s="193"/>
      <c r="N568" s="194"/>
      <c r="O568" s="194"/>
      <c r="P568" s="194"/>
      <c r="Q568" s="194"/>
      <c r="R568" s="194"/>
      <c r="S568" s="194"/>
      <c r="T568" s="19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0" t="s">
        <v>197</v>
      </c>
      <c r="AU568" s="190" t="s">
        <v>81</v>
      </c>
      <c r="AV568" s="13" t="s">
        <v>81</v>
      </c>
      <c r="AW568" s="13" t="s">
        <v>29</v>
      </c>
      <c r="AX568" s="13" t="s">
        <v>73</v>
      </c>
      <c r="AY568" s="190" t="s">
        <v>189</v>
      </c>
    </row>
    <row r="569" s="13" customFormat="1">
      <c r="A569" s="13"/>
      <c r="B569" s="188"/>
      <c r="C569" s="13"/>
      <c r="D569" s="189" t="s">
        <v>197</v>
      </c>
      <c r="E569" s="190" t="s">
        <v>1</v>
      </c>
      <c r="F569" s="191" t="s">
        <v>777</v>
      </c>
      <c r="G569" s="13"/>
      <c r="H569" s="192">
        <v>1</v>
      </c>
      <c r="I569" s="13"/>
      <c r="J569" s="13"/>
      <c r="K569" s="13"/>
      <c r="L569" s="188"/>
      <c r="M569" s="193"/>
      <c r="N569" s="194"/>
      <c r="O569" s="194"/>
      <c r="P569" s="194"/>
      <c r="Q569" s="194"/>
      <c r="R569" s="194"/>
      <c r="S569" s="194"/>
      <c r="T569" s="19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0" t="s">
        <v>197</v>
      </c>
      <c r="AU569" s="190" t="s">
        <v>81</v>
      </c>
      <c r="AV569" s="13" t="s">
        <v>81</v>
      </c>
      <c r="AW569" s="13" t="s">
        <v>29</v>
      </c>
      <c r="AX569" s="13" t="s">
        <v>73</v>
      </c>
      <c r="AY569" s="190" t="s">
        <v>189</v>
      </c>
    </row>
    <row r="570" s="13" customFormat="1">
      <c r="A570" s="13"/>
      <c r="B570" s="188"/>
      <c r="C570" s="13"/>
      <c r="D570" s="189" t="s">
        <v>197</v>
      </c>
      <c r="E570" s="190" t="s">
        <v>1</v>
      </c>
      <c r="F570" s="191" t="s">
        <v>778</v>
      </c>
      <c r="G570" s="13"/>
      <c r="H570" s="192">
        <v>2</v>
      </c>
      <c r="I570" s="13"/>
      <c r="J570" s="13"/>
      <c r="K570" s="13"/>
      <c r="L570" s="188"/>
      <c r="M570" s="193"/>
      <c r="N570" s="194"/>
      <c r="O570" s="194"/>
      <c r="P570" s="194"/>
      <c r="Q570" s="194"/>
      <c r="R570" s="194"/>
      <c r="S570" s="194"/>
      <c r="T570" s="19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0" t="s">
        <v>197</v>
      </c>
      <c r="AU570" s="190" t="s">
        <v>81</v>
      </c>
      <c r="AV570" s="13" t="s">
        <v>81</v>
      </c>
      <c r="AW570" s="13" t="s">
        <v>29</v>
      </c>
      <c r="AX570" s="13" t="s">
        <v>73</v>
      </c>
      <c r="AY570" s="190" t="s">
        <v>189</v>
      </c>
    </row>
    <row r="571" s="14" customFormat="1">
      <c r="A571" s="14"/>
      <c r="B571" s="196"/>
      <c r="C571" s="14"/>
      <c r="D571" s="189" t="s">
        <v>197</v>
      </c>
      <c r="E571" s="197" t="s">
        <v>1</v>
      </c>
      <c r="F571" s="198" t="s">
        <v>226</v>
      </c>
      <c r="G571" s="14"/>
      <c r="H571" s="199">
        <v>5</v>
      </c>
      <c r="I571" s="14"/>
      <c r="J571" s="14"/>
      <c r="K571" s="14"/>
      <c r="L571" s="196"/>
      <c r="M571" s="200"/>
      <c r="N571" s="201"/>
      <c r="O571" s="201"/>
      <c r="P571" s="201"/>
      <c r="Q571" s="201"/>
      <c r="R571" s="201"/>
      <c r="S571" s="201"/>
      <c r="T571" s="20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7" t="s">
        <v>197</v>
      </c>
      <c r="AU571" s="197" t="s">
        <v>81</v>
      </c>
      <c r="AV571" s="14" t="s">
        <v>195</v>
      </c>
      <c r="AW571" s="14" t="s">
        <v>29</v>
      </c>
      <c r="AX571" s="14" t="s">
        <v>79</v>
      </c>
      <c r="AY571" s="197" t="s">
        <v>189</v>
      </c>
    </row>
    <row r="572" s="2" customFormat="1" ht="24.15" customHeight="1">
      <c r="A572" s="31"/>
      <c r="B572" s="174"/>
      <c r="C572" s="175" t="s">
        <v>895</v>
      </c>
      <c r="D572" s="175" t="s">
        <v>191</v>
      </c>
      <c r="E572" s="176" t="s">
        <v>896</v>
      </c>
      <c r="F572" s="177" t="s">
        <v>897</v>
      </c>
      <c r="G572" s="178" t="s">
        <v>256</v>
      </c>
      <c r="H572" s="179">
        <v>8.9000000000000004</v>
      </c>
      <c r="I572" s="180">
        <v>39.5</v>
      </c>
      <c r="J572" s="180">
        <f>ROUND(I572*H572,2)</f>
        <v>351.55000000000001</v>
      </c>
      <c r="K572" s="181"/>
      <c r="L572" s="32"/>
      <c r="M572" s="182" t="s">
        <v>1</v>
      </c>
      <c r="N572" s="183" t="s">
        <v>38</v>
      </c>
      <c r="O572" s="184">
        <v>0.091999999999999998</v>
      </c>
      <c r="P572" s="184">
        <f>O572*H572</f>
        <v>0.81879999999999997</v>
      </c>
      <c r="Q572" s="184">
        <v>0</v>
      </c>
      <c r="R572" s="184">
        <f>Q572*H572</f>
        <v>0</v>
      </c>
      <c r="S572" s="184">
        <v>0</v>
      </c>
      <c r="T572" s="185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86" t="s">
        <v>195</v>
      </c>
      <c r="AT572" s="186" t="s">
        <v>191</v>
      </c>
      <c r="AU572" s="186" t="s">
        <v>81</v>
      </c>
      <c r="AY572" s="18" t="s">
        <v>189</v>
      </c>
      <c r="BE572" s="187">
        <f>IF(N572="základní",J572,0)</f>
        <v>351.55000000000001</v>
      </c>
      <c r="BF572" s="187">
        <f>IF(N572="snížená",J572,0)</f>
        <v>0</v>
      </c>
      <c r="BG572" s="187">
        <f>IF(N572="zákl. přenesená",J572,0)</f>
        <v>0</v>
      </c>
      <c r="BH572" s="187">
        <f>IF(N572="sníž. přenesená",J572,0)</f>
        <v>0</v>
      </c>
      <c r="BI572" s="187">
        <f>IF(N572="nulová",J572,0)</f>
        <v>0</v>
      </c>
      <c r="BJ572" s="18" t="s">
        <v>79</v>
      </c>
      <c r="BK572" s="187">
        <f>ROUND(I572*H572,2)</f>
        <v>351.55000000000001</v>
      </c>
      <c r="BL572" s="18" t="s">
        <v>195</v>
      </c>
      <c r="BM572" s="186" t="s">
        <v>898</v>
      </c>
    </row>
    <row r="573" s="13" customFormat="1">
      <c r="A573" s="13"/>
      <c r="B573" s="188"/>
      <c r="C573" s="13"/>
      <c r="D573" s="189" t="s">
        <v>197</v>
      </c>
      <c r="E573" s="190" t="s">
        <v>1</v>
      </c>
      <c r="F573" s="191" t="s">
        <v>899</v>
      </c>
      <c r="G573" s="13"/>
      <c r="H573" s="192">
        <v>8.9000000000000004</v>
      </c>
      <c r="I573" s="13"/>
      <c r="J573" s="13"/>
      <c r="K573" s="13"/>
      <c r="L573" s="188"/>
      <c r="M573" s="193"/>
      <c r="N573" s="194"/>
      <c r="O573" s="194"/>
      <c r="P573" s="194"/>
      <c r="Q573" s="194"/>
      <c r="R573" s="194"/>
      <c r="S573" s="194"/>
      <c r="T573" s="19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0" t="s">
        <v>197</v>
      </c>
      <c r="AU573" s="190" t="s">
        <v>81</v>
      </c>
      <c r="AV573" s="13" t="s">
        <v>81</v>
      </c>
      <c r="AW573" s="13" t="s">
        <v>29</v>
      </c>
      <c r="AX573" s="13" t="s">
        <v>79</v>
      </c>
      <c r="AY573" s="190" t="s">
        <v>189</v>
      </c>
    </row>
    <row r="574" s="2" customFormat="1" ht="24.15" customHeight="1">
      <c r="A574" s="31"/>
      <c r="B574" s="174"/>
      <c r="C574" s="175" t="s">
        <v>900</v>
      </c>
      <c r="D574" s="175" t="s">
        <v>191</v>
      </c>
      <c r="E574" s="176" t="s">
        <v>901</v>
      </c>
      <c r="F574" s="177" t="s">
        <v>902</v>
      </c>
      <c r="G574" s="178" t="s">
        <v>218</v>
      </c>
      <c r="H574" s="179">
        <v>19.100000000000001</v>
      </c>
      <c r="I574" s="180">
        <v>213</v>
      </c>
      <c r="J574" s="180">
        <f>ROUND(I574*H574,2)</f>
        <v>4068.3000000000002</v>
      </c>
      <c r="K574" s="181"/>
      <c r="L574" s="32"/>
      <c r="M574" s="182" t="s">
        <v>1</v>
      </c>
      <c r="N574" s="183" t="s">
        <v>38</v>
      </c>
      <c r="O574" s="184">
        <v>0.46000000000000002</v>
      </c>
      <c r="P574" s="184">
        <f>O574*H574</f>
        <v>8.7860000000000014</v>
      </c>
      <c r="Q574" s="184">
        <v>0</v>
      </c>
      <c r="R574" s="184">
        <f>Q574*H574</f>
        <v>0</v>
      </c>
      <c r="S574" s="184">
        <v>0</v>
      </c>
      <c r="T574" s="185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86" t="s">
        <v>195</v>
      </c>
      <c r="AT574" s="186" t="s">
        <v>191</v>
      </c>
      <c r="AU574" s="186" t="s">
        <v>81</v>
      </c>
      <c r="AY574" s="18" t="s">
        <v>189</v>
      </c>
      <c r="BE574" s="187">
        <f>IF(N574="základní",J574,0)</f>
        <v>4068.3000000000002</v>
      </c>
      <c r="BF574" s="187">
        <f>IF(N574="snížená",J574,0)</f>
        <v>0</v>
      </c>
      <c r="BG574" s="187">
        <f>IF(N574="zákl. přenesená",J574,0)</f>
        <v>0</v>
      </c>
      <c r="BH574" s="187">
        <f>IF(N574="sníž. přenesená",J574,0)</f>
        <v>0</v>
      </c>
      <c r="BI574" s="187">
        <f>IF(N574="nulová",J574,0)</f>
        <v>0</v>
      </c>
      <c r="BJ574" s="18" t="s">
        <v>79</v>
      </c>
      <c r="BK574" s="187">
        <f>ROUND(I574*H574,2)</f>
        <v>4068.3000000000002</v>
      </c>
      <c r="BL574" s="18" t="s">
        <v>195</v>
      </c>
      <c r="BM574" s="186" t="s">
        <v>903</v>
      </c>
    </row>
    <row r="575" s="13" customFormat="1">
      <c r="A575" s="13"/>
      <c r="B575" s="188"/>
      <c r="C575" s="13"/>
      <c r="D575" s="189" t="s">
        <v>197</v>
      </c>
      <c r="E575" s="190" t="s">
        <v>1</v>
      </c>
      <c r="F575" s="191" t="s">
        <v>904</v>
      </c>
      <c r="G575" s="13"/>
      <c r="H575" s="192">
        <v>19.100000000000001</v>
      </c>
      <c r="I575" s="13"/>
      <c r="J575" s="13"/>
      <c r="K575" s="13"/>
      <c r="L575" s="188"/>
      <c r="M575" s="193"/>
      <c r="N575" s="194"/>
      <c r="O575" s="194"/>
      <c r="P575" s="194"/>
      <c r="Q575" s="194"/>
      <c r="R575" s="194"/>
      <c r="S575" s="194"/>
      <c r="T575" s="19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0" t="s">
        <v>197</v>
      </c>
      <c r="AU575" s="190" t="s">
        <v>81</v>
      </c>
      <c r="AV575" s="13" t="s">
        <v>81</v>
      </c>
      <c r="AW575" s="13" t="s">
        <v>29</v>
      </c>
      <c r="AX575" s="13" t="s">
        <v>79</v>
      </c>
      <c r="AY575" s="190" t="s">
        <v>189</v>
      </c>
    </row>
    <row r="576" s="12" customFormat="1" ht="22.8" customHeight="1">
      <c r="A576" s="12"/>
      <c r="B576" s="162"/>
      <c r="C576" s="12"/>
      <c r="D576" s="163" t="s">
        <v>72</v>
      </c>
      <c r="E576" s="172" t="s">
        <v>905</v>
      </c>
      <c r="F576" s="172" t="s">
        <v>906</v>
      </c>
      <c r="G576" s="12"/>
      <c r="H576" s="12"/>
      <c r="I576" s="12"/>
      <c r="J576" s="173">
        <f>BK576</f>
        <v>146167.79999999999</v>
      </c>
      <c r="K576" s="12"/>
      <c r="L576" s="162"/>
      <c r="M576" s="166"/>
      <c r="N576" s="167"/>
      <c r="O576" s="167"/>
      <c r="P576" s="168">
        <f>SUM(P577:P602)</f>
        <v>3.8334040000000003</v>
      </c>
      <c r="Q576" s="167"/>
      <c r="R576" s="168">
        <f>SUM(R577:R602)</f>
        <v>0</v>
      </c>
      <c r="S576" s="167"/>
      <c r="T576" s="169">
        <f>SUM(T577:T602)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63" t="s">
        <v>79</v>
      </c>
      <c r="AT576" s="170" t="s">
        <v>72</v>
      </c>
      <c r="AU576" s="170" t="s">
        <v>79</v>
      </c>
      <c r="AY576" s="163" t="s">
        <v>189</v>
      </c>
      <c r="BK576" s="171">
        <f>SUM(BK577:BK602)</f>
        <v>146167.79999999999</v>
      </c>
    </row>
    <row r="577" s="2" customFormat="1" ht="21.75" customHeight="1">
      <c r="A577" s="31"/>
      <c r="B577" s="174"/>
      <c r="C577" s="175" t="s">
        <v>907</v>
      </c>
      <c r="D577" s="175" t="s">
        <v>191</v>
      </c>
      <c r="E577" s="176" t="s">
        <v>908</v>
      </c>
      <c r="F577" s="177" t="s">
        <v>909</v>
      </c>
      <c r="G577" s="178" t="s">
        <v>290</v>
      </c>
      <c r="H577" s="179">
        <v>22.372</v>
      </c>
      <c r="I577" s="180">
        <v>52.5</v>
      </c>
      <c r="J577" s="180">
        <f>ROUND(I577*H577,2)</f>
        <v>1174.53</v>
      </c>
      <c r="K577" s="181"/>
      <c r="L577" s="32"/>
      <c r="M577" s="182" t="s">
        <v>1</v>
      </c>
      <c r="N577" s="183" t="s">
        <v>38</v>
      </c>
      <c r="O577" s="184">
        <v>0.029999999999999999</v>
      </c>
      <c r="P577" s="184">
        <f>O577*H577</f>
        <v>0.67115999999999998</v>
      </c>
      <c r="Q577" s="184">
        <v>0</v>
      </c>
      <c r="R577" s="184">
        <f>Q577*H577</f>
        <v>0</v>
      </c>
      <c r="S577" s="184">
        <v>0</v>
      </c>
      <c r="T577" s="185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86" t="s">
        <v>195</v>
      </c>
      <c r="AT577" s="186" t="s">
        <v>191</v>
      </c>
      <c r="AU577" s="186" t="s">
        <v>81</v>
      </c>
      <c r="AY577" s="18" t="s">
        <v>189</v>
      </c>
      <c r="BE577" s="187">
        <f>IF(N577="základní",J577,0)</f>
        <v>1174.53</v>
      </c>
      <c r="BF577" s="187">
        <f>IF(N577="snížená",J577,0)</f>
        <v>0</v>
      </c>
      <c r="BG577" s="187">
        <f>IF(N577="zákl. přenesená",J577,0)</f>
        <v>0</v>
      </c>
      <c r="BH577" s="187">
        <f>IF(N577="sníž. přenesená",J577,0)</f>
        <v>0</v>
      </c>
      <c r="BI577" s="187">
        <f>IF(N577="nulová",J577,0)</f>
        <v>0</v>
      </c>
      <c r="BJ577" s="18" t="s">
        <v>79</v>
      </c>
      <c r="BK577" s="187">
        <f>ROUND(I577*H577,2)</f>
        <v>1174.53</v>
      </c>
      <c r="BL577" s="18" t="s">
        <v>195</v>
      </c>
      <c r="BM577" s="186" t="s">
        <v>910</v>
      </c>
    </row>
    <row r="578" s="13" customFormat="1">
      <c r="A578" s="13"/>
      <c r="B578" s="188"/>
      <c r="C578" s="13"/>
      <c r="D578" s="189" t="s">
        <v>197</v>
      </c>
      <c r="E578" s="190" t="s">
        <v>1</v>
      </c>
      <c r="F578" s="191" t="s">
        <v>911</v>
      </c>
      <c r="G578" s="13"/>
      <c r="H578" s="192">
        <v>3.1899999999999999</v>
      </c>
      <c r="I578" s="13"/>
      <c r="J578" s="13"/>
      <c r="K578" s="13"/>
      <c r="L578" s="188"/>
      <c r="M578" s="193"/>
      <c r="N578" s="194"/>
      <c r="O578" s="194"/>
      <c r="P578" s="194"/>
      <c r="Q578" s="194"/>
      <c r="R578" s="194"/>
      <c r="S578" s="194"/>
      <c r="T578" s="19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0" t="s">
        <v>197</v>
      </c>
      <c r="AU578" s="190" t="s">
        <v>81</v>
      </c>
      <c r="AV578" s="13" t="s">
        <v>81</v>
      </c>
      <c r="AW578" s="13" t="s">
        <v>29</v>
      </c>
      <c r="AX578" s="13" t="s">
        <v>73</v>
      </c>
      <c r="AY578" s="190" t="s">
        <v>189</v>
      </c>
    </row>
    <row r="579" s="13" customFormat="1">
      <c r="A579" s="13"/>
      <c r="B579" s="188"/>
      <c r="C579" s="13"/>
      <c r="D579" s="189" t="s">
        <v>197</v>
      </c>
      <c r="E579" s="190" t="s">
        <v>1</v>
      </c>
      <c r="F579" s="191" t="s">
        <v>912</v>
      </c>
      <c r="G579" s="13"/>
      <c r="H579" s="192">
        <v>19.181999999999999</v>
      </c>
      <c r="I579" s="13"/>
      <c r="J579" s="13"/>
      <c r="K579" s="13"/>
      <c r="L579" s="188"/>
      <c r="M579" s="193"/>
      <c r="N579" s="194"/>
      <c r="O579" s="194"/>
      <c r="P579" s="194"/>
      <c r="Q579" s="194"/>
      <c r="R579" s="194"/>
      <c r="S579" s="194"/>
      <c r="T579" s="19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0" t="s">
        <v>197</v>
      </c>
      <c r="AU579" s="190" t="s">
        <v>81</v>
      </c>
      <c r="AV579" s="13" t="s">
        <v>81</v>
      </c>
      <c r="AW579" s="13" t="s">
        <v>29</v>
      </c>
      <c r="AX579" s="13" t="s">
        <v>73</v>
      </c>
      <c r="AY579" s="190" t="s">
        <v>189</v>
      </c>
    </row>
    <row r="580" s="14" customFormat="1">
      <c r="A580" s="14"/>
      <c r="B580" s="196"/>
      <c r="C580" s="14"/>
      <c r="D580" s="189" t="s">
        <v>197</v>
      </c>
      <c r="E580" s="197" t="s">
        <v>1</v>
      </c>
      <c r="F580" s="198" t="s">
        <v>226</v>
      </c>
      <c r="G580" s="14"/>
      <c r="H580" s="199">
        <v>22.372</v>
      </c>
      <c r="I580" s="14"/>
      <c r="J580" s="14"/>
      <c r="K580" s="14"/>
      <c r="L580" s="196"/>
      <c r="M580" s="200"/>
      <c r="N580" s="201"/>
      <c r="O580" s="201"/>
      <c r="P580" s="201"/>
      <c r="Q580" s="201"/>
      <c r="R580" s="201"/>
      <c r="S580" s="201"/>
      <c r="T580" s="20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7" t="s">
        <v>197</v>
      </c>
      <c r="AU580" s="197" t="s">
        <v>81</v>
      </c>
      <c r="AV580" s="14" t="s">
        <v>195</v>
      </c>
      <c r="AW580" s="14" t="s">
        <v>29</v>
      </c>
      <c r="AX580" s="14" t="s">
        <v>79</v>
      </c>
      <c r="AY580" s="197" t="s">
        <v>189</v>
      </c>
    </row>
    <row r="581" s="2" customFormat="1" ht="24.15" customHeight="1">
      <c r="A581" s="31"/>
      <c r="B581" s="174"/>
      <c r="C581" s="175" t="s">
        <v>913</v>
      </c>
      <c r="D581" s="175" t="s">
        <v>191</v>
      </c>
      <c r="E581" s="176" t="s">
        <v>914</v>
      </c>
      <c r="F581" s="177" t="s">
        <v>915</v>
      </c>
      <c r="G581" s="178" t="s">
        <v>290</v>
      </c>
      <c r="H581" s="179">
        <v>201.34800000000001</v>
      </c>
      <c r="I581" s="180">
        <v>13.300000000000001</v>
      </c>
      <c r="J581" s="180">
        <f>ROUND(I581*H581,2)</f>
        <v>2677.9299999999998</v>
      </c>
      <c r="K581" s="181"/>
      <c r="L581" s="32"/>
      <c r="M581" s="182" t="s">
        <v>1</v>
      </c>
      <c r="N581" s="183" t="s">
        <v>38</v>
      </c>
      <c r="O581" s="184">
        <v>0.002</v>
      </c>
      <c r="P581" s="184">
        <f>O581*H581</f>
        <v>0.40269600000000005</v>
      </c>
      <c r="Q581" s="184">
        <v>0</v>
      </c>
      <c r="R581" s="184">
        <f>Q581*H581</f>
        <v>0</v>
      </c>
      <c r="S581" s="184">
        <v>0</v>
      </c>
      <c r="T581" s="185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86" t="s">
        <v>195</v>
      </c>
      <c r="AT581" s="186" t="s">
        <v>191</v>
      </c>
      <c r="AU581" s="186" t="s">
        <v>81</v>
      </c>
      <c r="AY581" s="18" t="s">
        <v>189</v>
      </c>
      <c r="BE581" s="187">
        <f>IF(N581="základní",J581,0)</f>
        <v>2677.9299999999998</v>
      </c>
      <c r="BF581" s="187">
        <f>IF(N581="snížená",J581,0)</f>
        <v>0</v>
      </c>
      <c r="BG581" s="187">
        <f>IF(N581="zákl. přenesená",J581,0)</f>
        <v>0</v>
      </c>
      <c r="BH581" s="187">
        <f>IF(N581="sníž. přenesená",J581,0)</f>
        <v>0</v>
      </c>
      <c r="BI581" s="187">
        <f>IF(N581="nulová",J581,0)</f>
        <v>0</v>
      </c>
      <c r="BJ581" s="18" t="s">
        <v>79</v>
      </c>
      <c r="BK581" s="187">
        <f>ROUND(I581*H581,2)</f>
        <v>2677.9299999999998</v>
      </c>
      <c r="BL581" s="18" t="s">
        <v>195</v>
      </c>
      <c r="BM581" s="186" t="s">
        <v>916</v>
      </c>
    </row>
    <row r="582" s="13" customFormat="1">
      <c r="A582" s="13"/>
      <c r="B582" s="188"/>
      <c r="C582" s="13"/>
      <c r="D582" s="189" t="s">
        <v>197</v>
      </c>
      <c r="E582" s="13"/>
      <c r="F582" s="191" t="s">
        <v>917</v>
      </c>
      <c r="G582" s="13"/>
      <c r="H582" s="192">
        <v>201.34800000000001</v>
      </c>
      <c r="I582" s="13"/>
      <c r="J582" s="13"/>
      <c r="K582" s="13"/>
      <c r="L582" s="188"/>
      <c r="M582" s="193"/>
      <c r="N582" s="194"/>
      <c r="O582" s="194"/>
      <c r="P582" s="194"/>
      <c r="Q582" s="194"/>
      <c r="R582" s="194"/>
      <c r="S582" s="194"/>
      <c r="T582" s="19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0" t="s">
        <v>197</v>
      </c>
      <c r="AU582" s="190" t="s">
        <v>81</v>
      </c>
      <c r="AV582" s="13" t="s">
        <v>81</v>
      </c>
      <c r="AW582" s="13" t="s">
        <v>3</v>
      </c>
      <c r="AX582" s="13" t="s">
        <v>79</v>
      </c>
      <c r="AY582" s="190" t="s">
        <v>189</v>
      </c>
    </row>
    <row r="583" s="2" customFormat="1" ht="21.75" customHeight="1">
      <c r="A583" s="31"/>
      <c r="B583" s="174"/>
      <c r="C583" s="175" t="s">
        <v>918</v>
      </c>
      <c r="D583" s="175" t="s">
        <v>191</v>
      </c>
      <c r="E583" s="176" t="s">
        <v>919</v>
      </c>
      <c r="F583" s="177" t="s">
        <v>920</v>
      </c>
      <c r="G583" s="178" t="s">
        <v>290</v>
      </c>
      <c r="H583" s="179">
        <v>46.771999999999998</v>
      </c>
      <c r="I583" s="180">
        <v>59.200000000000003</v>
      </c>
      <c r="J583" s="180">
        <f>ROUND(I583*H583,2)</f>
        <v>2768.9000000000001</v>
      </c>
      <c r="K583" s="181"/>
      <c r="L583" s="32"/>
      <c r="M583" s="182" t="s">
        <v>1</v>
      </c>
      <c r="N583" s="183" t="s">
        <v>38</v>
      </c>
      <c r="O583" s="184">
        <v>0.032000000000000001</v>
      </c>
      <c r="P583" s="184">
        <f>O583*H583</f>
        <v>1.496704</v>
      </c>
      <c r="Q583" s="184">
        <v>0</v>
      </c>
      <c r="R583" s="184">
        <f>Q583*H583</f>
        <v>0</v>
      </c>
      <c r="S583" s="184">
        <v>0</v>
      </c>
      <c r="T583" s="185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86" t="s">
        <v>195</v>
      </c>
      <c r="AT583" s="186" t="s">
        <v>191</v>
      </c>
      <c r="AU583" s="186" t="s">
        <v>81</v>
      </c>
      <c r="AY583" s="18" t="s">
        <v>189</v>
      </c>
      <c r="BE583" s="187">
        <f>IF(N583="základní",J583,0)</f>
        <v>2768.9000000000001</v>
      </c>
      <c r="BF583" s="187">
        <f>IF(N583="snížená",J583,0)</f>
        <v>0</v>
      </c>
      <c r="BG583" s="187">
        <f>IF(N583="zákl. přenesená",J583,0)</f>
        <v>0</v>
      </c>
      <c r="BH583" s="187">
        <f>IF(N583="sníž. přenesená",J583,0)</f>
        <v>0</v>
      </c>
      <c r="BI583" s="187">
        <f>IF(N583="nulová",J583,0)</f>
        <v>0</v>
      </c>
      <c r="BJ583" s="18" t="s">
        <v>79</v>
      </c>
      <c r="BK583" s="187">
        <f>ROUND(I583*H583,2)</f>
        <v>2768.9000000000001</v>
      </c>
      <c r="BL583" s="18" t="s">
        <v>195</v>
      </c>
      <c r="BM583" s="186" t="s">
        <v>921</v>
      </c>
    </row>
    <row r="584" s="13" customFormat="1">
      <c r="A584" s="13"/>
      <c r="B584" s="188"/>
      <c r="C584" s="13"/>
      <c r="D584" s="189" t="s">
        <v>197</v>
      </c>
      <c r="E584" s="190" t="s">
        <v>1</v>
      </c>
      <c r="F584" s="191" t="s">
        <v>922</v>
      </c>
      <c r="G584" s="13"/>
      <c r="H584" s="192">
        <v>22.184000000000001</v>
      </c>
      <c r="I584" s="13"/>
      <c r="J584" s="13"/>
      <c r="K584" s="13"/>
      <c r="L584" s="188"/>
      <c r="M584" s="193"/>
      <c r="N584" s="194"/>
      <c r="O584" s="194"/>
      <c r="P584" s="194"/>
      <c r="Q584" s="194"/>
      <c r="R584" s="194"/>
      <c r="S584" s="194"/>
      <c r="T584" s="19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0" t="s">
        <v>197</v>
      </c>
      <c r="AU584" s="190" t="s">
        <v>81</v>
      </c>
      <c r="AV584" s="13" t="s">
        <v>81</v>
      </c>
      <c r="AW584" s="13" t="s">
        <v>29</v>
      </c>
      <c r="AX584" s="13" t="s">
        <v>73</v>
      </c>
      <c r="AY584" s="190" t="s">
        <v>189</v>
      </c>
    </row>
    <row r="585" s="13" customFormat="1">
      <c r="A585" s="13"/>
      <c r="B585" s="188"/>
      <c r="C585" s="13"/>
      <c r="D585" s="189" t="s">
        <v>197</v>
      </c>
      <c r="E585" s="190" t="s">
        <v>1</v>
      </c>
      <c r="F585" s="191" t="s">
        <v>923</v>
      </c>
      <c r="G585" s="13"/>
      <c r="H585" s="192">
        <v>2.819</v>
      </c>
      <c r="I585" s="13"/>
      <c r="J585" s="13"/>
      <c r="K585" s="13"/>
      <c r="L585" s="188"/>
      <c r="M585" s="193"/>
      <c r="N585" s="194"/>
      <c r="O585" s="194"/>
      <c r="P585" s="194"/>
      <c r="Q585" s="194"/>
      <c r="R585" s="194"/>
      <c r="S585" s="194"/>
      <c r="T585" s="19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0" t="s">
        <v>197</v>
      </c>
      <c r="AU585" s="190" t="s">
        <v>81</v>
      </c>
      <c r="AV585" s="13" t="s">
        <v>81</v>
      </c>
      <c r="AW585" s="13" t="s">
        <v>29</v>
      </c>
      <c r="AX585" s="13" t="s">
        <v>73</v>
      </c>
      <c r="AY585" s="190" t="s">
        <v>189</v>
      </c>
    </row>
    <row r="586" s="13" customFormat="1">
      <c r="A586" s="13"/>
      <c r="B586" s="188"/>
      <c r="C586" s="13"/>
      <c r="D586" s="189" t="s">
        <v>197</v>
      </c>
      <c r="E586" s="190" t="s">
        <v>1</v>
      </c>
      <c r="F586" s="191" t="s">
        <v>924</v>
      </c>
      <c r="G586" s="13"/>
      <c r="H586" s="192">
        <v>6.2690000000000001</v>
      </c>
      <c r="I586" s="13"/>
      <c r="J586" s="13"/>
      <c r="K586" s="13"/>
      <c r="L586" s="188"/>
      <c r="M586" s="193"/>
      <c r="N586" s="194"/>
      <c r="O586" s="194"/>
      <c r="P586" s="194"/>
      <c r="Q586" s="194"/>
      <c r="R586" s="194"/>
      <c r="S586" s="194"/>
      <c r="T586" s="19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0" t="s">
        <v>197</v>
      </c>
      <c r="AU586" s="190" t="s">
        <v>81</v>
      </c>
      <c r="AV586" s="13" t="s">
        <v>81</v>
      </c>
      <c r="AW586" s="13" t="s">
        <v>29</v>
      </c>
      <c r="AX586" s="13" t="s">
        <v>73</v>
      </c>
      <c r="AY586" s="190" t="s">
        <v>189</v>
      </c>
    </row>
    <row r="587" s="13" customFormat="1">
      <c r="A587" s="13"/>
      <c r="B587" s="188"/>
      <c r="C587" s="13"/>
      <c r="D587" s="189" t="s">
        <v>197</v>
      </c>
      <c r="E587" s="190" t="s">
        <v>1</v>
      </c>
      <c r="F587" s="191" t="s">
        <v>925</v>
      </c>
      <c r="G587" s="13"/>
      <c r="H587" s="192">
        <v>15.5</v>
      </c>
      <c r="I587" s="13"/>
      <c r="J587" s="13"/>
      <c r="K587" s="13"/>
      <c r="L587" s="188"/>
      <c r="M587" s="193"/>
      <c r="N587" s="194"/>
      <c r="O587" s="194"/>
      <c r="P587" s="194"/>
      <c r="Q587" s="194"/>
      <c r="R587" s="194"/>
      <c r="S587" s="194"/>
      <c r="T587" s="19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0" t="s">
        <v>197</v>
      </c>
      <c r="AU587" s="190" t="s">
        <v>81</v>
      </c>
      <c r="AV587" s="13" t="s">
        <v>81</v>
      </c>
      <c r="AW587" s="13" t="s">
        <v>29</v>
      </c>
      <c r="AX587" s="13" t="s">
        <v>73</v>
      </c>
      <c r="AY587" s="190" t="s">
        <v>189</v>
      </c>
    </row>
    <row r="588" s="14" customFormat="1">
      <c r="A588" s="14"/>
      <c r="B588" s="196"/>
      <c r="C588" s="14"/>
      <c r="D588" s="189" t="s">
        <v>197</v>
      </c>
      <c r="E588" s="197" t="s">
        <v>1</v>
      </c>
      <c r="F588" s="198" t="s">
        <v>226</v>
      </c>
      <c r="G588" s="14"/>
      <c r="H588" s="199">
        <v>46.771999999999998</v>
      </c>
      <c r="I588" s="14"/>
      <c r="J588" s="14"/>
      <c r="K588" s="14"/>
      <c r="L588" s="196"/>
      <c r="M588" s="200"/>
      <c r="N588" s="201"/>
      <c r="O588" s="201"/>
      <c r="P588" s="201"/>
      <c r="Q588" s="201"/>
      <c r="R588" s="201"/>
      <c r="S588" s="201"/>
      <c r="T588" s="20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7" t="s">
        <v>197</v>
      </c>
      <c r="AU588" s="197" t="s">
        <v>81</v>
      </c>
      <c r="AV588" s="14" t="s">
        <v>195</v>
      </c>
      <c r="AW588" s="14" t="s">
        <v>29</v>
      </c>
      <c r="AX588" s="14" t="s">
        <v>79</v>
      </c>
      <c r="AY588" s="197" t="s">
        <v>189</v>
      </c>
    </row>
    <row r="589" s="2" customFormat="1" ht="24.15" customHeight="1">
      <c r="A589" s="31"/>
      <c r="B589" s="174"/>
      <c r="C589" s="175" t="s">
        <v>926</v>
      </c>
      <c r="D589" s="175" t="s">
        <v>191</v>
      </c>
      <c r="E589" s="176" t="s">
        <v>927</v>
      </c>
      <c r="F589" s="177" t="s">
        <v>928</v>
      </c>
      <c r="G589" s="178" t="s">
        <v>290</v>
      </c>
      <c r="H589" s="179">
        <v>420.94799999999998</v>
      </c>
      <c r="I589" s="180">
        <v>17</v>
      </c>
      <c r="J589" s="180">
        <f>ROUND(I589*H589,2)</f>
        <v>7156.1199999999999</v>
      </c>
      <c r="K589" s="181"/>
      <c r="L589" s="32"/>
      <c r="M589" s="182" t="s">
        <v>1</v>
      </c>
      <c r="N589" s="183" t="s">
        <v>38</v>
      </c>
      <c r="O589" s="184">
        <v>0.0030000000000000001</v>
      </c>
      <c r="P589" s="184">
        <f>O589*H589</f>
        <v>1.2628439999999999</v>
      </c>
      <c r="Q589" s="184">
        <v>0</v>
      </c>
      <c r="R589" s="184">
        <f>Q589*H589</f>
        <v>0</v>
      </c>
      <c r="S589" s="184">
        <v>0</v>
      </c>
      <c r="T589" s="185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86" t="s">
        <v>195</v>
      </c>
      <c r="AT589" s="186" t="s">
        <v>191</v>
      </c>
      <c r="AU589" s="186" t="s">
        <v>81</v>
      </c>
      <c r="AY589" s="18" t="s">
        <v>189</v>
      </c>
      <c r="BE589" s="187">
        <f>IF(N589="základní",J589,0)</f>
        <v>7156.1199999999999</v>
      </c>
      <c r="BF589" s="187">
        <f>IF(N589="snížená",J589,0)</f>
        <v>0</v>
      </c>
      <c r="BG589" s="187">
        <f>IF(N589="zákl. přenesená",J589,0)</f>
        <v>0</v>
      </c>
      <c r="BH589" s="187">
        <f>IF(N589="sníž. přenesená",J589,0)</f>
        <v>0</v>
      </c>
      <c r="BI589" s="187">
        <f>IF(N589="nulová",J589,0)</f>
        <v>0</v>
      </c>
      <c r="BJ589" s="18" t="s">
        <v>79</v>
      </c>
      <c r="BK589" s="187">
        <f>ROUND(I589*H589,2)</f>
        <v>7156.1199999999999</v>
      </c>
      <c r="BL589" s="18" t="s">
        <v>195</v>
      </c>
      <c r="BM589" s="186" t="s">
        <v>929</v>
      </c>
    </row>
    <row r="590" s="13" customFormat="1">
      <c r="A590" s="13"/>
      <c r="B590" s="188"/>
      <c r="C590" s="13"/>
      <c r="D590" s="189" t="s">
        <v>197</v>
      </c>
      <c r="E590" s="13"/>
      <c r="F590" s="191" t="s">
        <v>930</v>
      </c>
      <c r="G590" s="13"/>
      <c r="H590" s="192">
        <v>420.94799999999998</v>
      </c>
      <c r="I590" s="13"/>
      <c r="J590" s="13"/>
      <c r="K590" s="13"/>
      <c r="L590" s="188"/>
      <c r="M590" s="193"/>
      <c r="N590" s="194"/>
      <c r="O590" s="194"/>
      <c r="P590" s="194"/>
      <c r="Q590" s="194"/>
      <c r="R590" s="194"/>
      <c r="S590" s="194"/>
      <c r="T590" s="19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0" t="s">
        <v>197</v>
      </c>
      <c r="AU590" s="190" t="s">
        <v>81</v>
      </c>
      <c r="AV590" s="13" t="s">
        <v>81</v>
      </c>
      <c r="AW590" s="13" t="s">
        <v>3</v>
      </c>
      <c r="AX590" s="13" t="s">
        <v>79</v>
      </c>
      <c r="AY590" s="190" t="s">
        <v>189</v>
      </c>
    </row>
    <row r="591" s="2" customFormat="1" ht="33" customHeight="1">
      <c r="A591" s="31"/>
      <c r="B591" s="174"/>
      <c r="C591" s="175" t="s">
        <v>931</v>
      </c>
      <c r="D591" s="175" t="s">
        <v>191</v>
      </c>
      <c r="E591" s="176" t="s">
        <v>932</v>
      </c>
      <c r="F591" s="177" t="s">
        <v>933</v>
      </c>
      <c r="G591" s="178" t="s">
        <v>290</v>
      </c>
      <c r="H591" s="179">
        <v>28.452999999999999</v>
      </c>
      <c r="I591" s="180">
        <v>1460</v>
      </c>
      <c r="J591" s="180">
        <f>ROUND(I591*H591,2)</f>
        <v>41541.379999999997</v>
      </c>
      <c r="K591" s="181"/>
      <c r="L591" s="32"/>
      <c r="M591" s="182" t="s">
        <v>1</v>
      </c>
      <c r="N591" s="183" t="s">
        <v>38</v>
      </c>
      <c r="O591" s="184">
        <v>0</v>
      </c>
      <c r="P591" s="184">
        <f>O591*H591</f>
        <v>0</v>
      </c>
      <c r="Q591" s="184">
        <v>0</v>
      </c>
      <c r="R591" s="184">
        <f>Q591*H591</f>
        <v>0</v>
      </c>
      <c r="S591" s="184">
        <v>0</v>
      </c>
      <c r="T591" s="185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86" t="s">
        <v>195</v>
      </c>
      <c r="AT591" s="186" t="s">
        <v>191</v>
      </c>
      <c r="AU591" s="186" t="s">
        <v>81</v>
      </c>
      <c r="AY591" s="18" t="s">
        <v>189</v>
      </c>
      <c r="BE591" s="187">
        <f>IF(N591="základní",J591,0)</f>
        <v>41541.379999999997</v>
      </c>
      <c r="BF591" s="187">
        <f>IF(N591="snížená",J591,0)</f>
        <v>0</v>
      </c>
      <c r="BG591" s="187">
        <f>IF(N591="zákl. přenesená",J591,0)</f>
        <v>0</v>
      </c>
      <c r="BH591" s="187">
        <f>IF(N591="sníž. přenesená",J591,0)</f>
        <v>0</v>
      </c>
      <c r="BI591" s="187">
        <f>IF(N591="nulová",J591,0)</f>
        <v>0</v>
      </c>
      <c r="BJ591" s="18" t="s">
        <v>79</v>
      </c>
      <c r="BK591" s="187">
        <f>ROUND(I591*H591,2)</f>
        <v>41541.379999999997</v>
      </c>
      <c r="BL591" s="18" t="s">
        <v>195</v>
      </c>
      <c r="BM591" s="186" t="s">
        <v>934</v>
      </c>
    </row>
    <row r="592" s="13" customFormat="1">
      <c r="A592" s="13"/>
      <c r="B592" s="188"/>
      <c r="C592" s="13"/>
      <c r="D592" s="189" t="s">
        <v>197</v>
      </c>
      <c r="E592" s="190" t="s">
        <v>1</v>
      </c>
      <c r="F592" s="191" t="s">
        <v>922</v>
      </c>
      <c r="G592" s="13"/>
      <c r="H592" s="192">
        <v>22.184000000000001</v>
      </c>
      <c r="I592" s="13"/>
      <c r="J592" s="13"/>
      <c r="K592" s="13"/>
      <c r="L592" s="188"/>
      <c r="M592" s="193"/>
      <c r="N592" s="194"/>
      <c r="O592" s="194"/>
      <c r="P592" s="194"/>
      <c r="Q592" s="194"/>
      <c r="R592" s="194"/>
      <c r="S592" s="194"/>
      <c r="T592" s="19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0" t="s">
        <v>197</v>
      </c>
      <c r="AU592" s="190" t="s">
        <v>81</v>
      </c>
      <c r="AV592" s="13" t="s">
        <v>81</v>
      </c>
      <c r="AW592" s="13" t="s">
        <v>29</v>
      </c>
      <c r="AX592" s="13" t="s">
        <v>73</v>
      </c>
      <c r="AY592" s="190" t="s">
        <v>189</v>
      </c>
    </row>
    <row r="593" s="13" customFormat="1">
      <c r="A593" s="13"/>
      <c r="B593" s="188"/>
      <c r="C593" s="13"/>
      <c r="D593" s="189" t="s">
        <v>197</v>
      </c>
      <c r="E593" s="190" t="s">
        <v>1</v>
      </c>
      <c r="F593" s="191" t="s">
        <v>924</v>
      </c>
      <c r="G593" s="13"/>
      <c r="H593" s="192">
        <v>6.2690000000000001</v>
      </c>
      <c r="I593" s="13"/>
      <c r="J593" s="13"/>
      <c r="K593" s="13"/>
      <c r="L593" s="188"/>
      <c r="M593" s="193"/>
      <c r="N593" s="194"/>
      <c r="O593" s="194"/>
      <c r="P593" s="194"/>
      <c r="Q593" s="194"/>
      <c r="R593" s="194"/>
      <c r="S593" s="194"/>
      <c r="T593" s="19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0" t="s">
        <v>197</v>
      </c>
      <c r="AU593" s="190" t="s">
        <v>81</v>
      </c>
      <c r="AV593" s="13" t="s">
        <v>81</v>
      </c>
      <c r="AW593" s="13" t="s">
        <v>29</v>
      </c>
      <c r="AX593" s="13" t="s">
        <v>73</v>
      </c>
      <c r="AY593" s="190" t="s">
        <v>189</v>
      </c>
    </row>
    <row r="594" s="14" customFormat="1">
      <c r="A594" s="14"/>
      <c r="B594" s="196"/>
      <c r="C594" s="14"/>
      <c r="D594" s="189" t="s">
        <v>197</v>
      </c>
      <c r="E594" s="197" t="s">
        <v>1</v>
      </c>
      <c r="F594" s="198" t="s">
        <v>226</v>
      </c>
      <c r="G594" s="14"/>
      <c r="H594" s="199">
        <v>28.452999999999999</v>
      </c>
      <c r="I594" s="14"/>
      <c r="J594" s="14"/>
      <c r="K594" s="14"/>
      <c r="L594" s="196"/>
      <c r="M594" s="200"/>
      <c r="N594" s="201"/>
      <c r="O594" s="201"/>
      <c r="P594" s="201"/>
      <c r="Q594" s="201"/>
      <c r="R594" s="201"/>
      <c r="S594" s="201"/>
      <c r="T594" s="20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7" t="s">
        <v>197</v>
      </c>
      <c r="AU594" s="197" t="s">
        <v>81</v>
      </c>
      <c r="AV594" s="14" t="s">
        <v>195</v>
      </c>
      <c r="AW594" s="14" t="s">
        <v>29</v>
      </c>
      <c r="AX594" s="14" t="s">
        <v>79</v>
      </c>
      <c r="AY594" s="197" t="s">
        <v>189</v>
      </c>
    </row>
    <row r="595" s="2" customFormat="1" ht="33" customHeight="1">
      <c r="A595" s="31"/>
      <c r="B595" s="174"/>
      <c r="C595" s="175" t="s">
        <v>935</v>
      </c>
      <c r="D595" s="175" t="s">
        <v>191</v>
      </c>
      <c r="E595" s="176" t="s">
        <v>936</v>
      </c>
      <c r="F595" s="177" t="s">
        <v>937</v>
      </c>
      <c r="G595" s="178" t="s">
        <v>290</v>
      </c>
      <c r="H595" s="179">
        <v>22.001000000000001</v>
      </c>
      <c r="I595" s="180">
        <v>2940</v>
      </c>
      <c r="J595" s="180">
        <f>ROUND(I595*H595,2)</f>
        <v>64682.940000000002</v>
      </c>
      <c r="K595" s="181"/>
      <c r="L595" s="32"/>
      <c r="M595" s="182" t="s">
        <v>1</v>
      </c>
      <c r="N595" s="183" t="s">
        <v>38</v>
      </c>
      <c r="O595" s="184">
        <v>0</v>
      </c>
      <c r="P595" s="184">
        <f>O595*H595</f>
        <v>0</v>
      </c>
      <c r="Q595" s="184">
        <v>0</v>
      </c>
      <c r="R595" s="184">
        <f>Q595*H595</f>
        <v>0</v>
      </c>
      <c r="S595" s="184">
        <v>0</v>
      </c>
      <c r="T595" s="185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86" t="s">
        <v>195</v>
      </c>
      <c r="AT595" s="186" t="s">
        <v>191</v>
      </c>
      <c r="AU595" s="186" t="s">
        <v>81</v>
      </c>
      <c r="AY595" s="18" t="s">
        <v>189</v>
      </c>
      <c r="BE595" s="187">
        <f>IF(N595="základní",J595,0)</f>
        <v>64682.940000000002</v>
      </c>
      <c r="BF595" s="187">
        <f>IF(N595="snížená",J595,0)</f>
        <v>0</v>
      </c>
      <c r="BG595" s="187">
        <f>IF(N595="zákl. přenesená",J595,0)</f>
        <v>0</v>
      </c>
      <c r="BH595" s="187">
        <f>IF(N595="sníž. přenesená",J595,0)</f>
        <v>0</v>
      </c>
      <c r="BI595" s="187">
        <f>IF(N595="nulová",J595,0)</f>
        <v>0</v>
      </c>
      <c r="BJ595" s="18" t="s">
        <v>79</v>
      </c>
      <c r="BK595" s="187">
        <f>ROUND(I595*H595,2)</f>
        <v>64682.940000000002</v>
      </c>
      <c r="BL595" s="18" t="s">
        <v>195</v>
      </c>
      <c r="BM595" s="186" t="s">
        <v>938</v>
      </c>
    </row>
    <row r="596" s="13" customFormat="1">
      <c r="A596" s="13"/>
      <c r="B596" s="188"/>
      <c r="C596" s="13"/>
      <c r="D596" s="189" t="s">
        <v>197</v>
      </c>
      <c r="E596" s="190" t="s">
        <v>1</v>
      </c>
      <c r="F596" s="191" t="s">
        <v>923</v>
      </c>
      <c r="G596" s="13"/>
      <c r="H596" s="192">
        <v>2.819</v>
      </c>
      <c r="I596" s="13"/>
      <c r="J596" s="13"/>
      <c r="K596" s="13"/>
      <c r="L596" s="188"/>
      <c r="M596" s="193"/>
      <c r="N596" s="194"/>
      <c r="O596" s="194"/>
      <c r="P596" s="194"/>
      <c r="Q596" s="194"/>
      <c r="R596" s="194"/>
      <c r="S596" s="194"/>
      <c r="T596" s="19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0" t="s">
        <v>197</v>
      </c>
      <c r="AU596" s="190" t="s">
        <v>81</v>
      </c>
      <c r="AV596" s="13" t="s">
        <v>81</v>
      </c>
      <c r="AW596" s="13" t="s">
        <v>29</v>
      </c>
      <c r="AX596" s="13" t="s">
        <v>73</v>
      </c>
      <c r="AY596" s="190" t="s">
        <v>189</v>
      </c>
    </row>
    <row r="597" s="13" customFormat="1">
      <c r="A597" s="13"/>
      <c r="B597" s="188"/>
      <c r="C597" s="13"/>
      <c r="D597" s="189" t="s">
        <v>197</v>
      </c>
      <c r="E597" s="190" t="s">
        <v>1</v>
      </c>
      <c r="F597" s="191" t="s">
        <v>912</v>
      </c>
      <c r="G597" s="13"/>
      <c r="H597" s="192">
        <v>19.181999999999999</v>
      </c>
      <c r="I597" s="13"/>
      <c r="J597" s="13"/>
      <c r="K597" s="13"/>
      <c r="L597" s="188"/>
      <c r="M597" s="193"/>
      <c r="N597" s="194"/>
      <c r="O597" s="194"/>
      <c r="P597" s="194"/>
      <c r="Q597" s="194"/>
      <c r="R597" s="194"/>
      <c r="S597" s="194"/>
      <c r="T597" s="19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0" t="s">
        <v>197</v>
      </c>
      <c r="AU597" s="190" t="s">
        <v>81</v>
      </c>
      <c r="AV597" s="13" t="s">
        <v>81</v>
      </c>
      <c r="AW597" s="13" t="s">
        <v>29</v>
      </c>
      <c r="AX597" s="13" t="s">
        <v>73</v>
      </c>
      <c r="AY597" s="190" t="s">
        <v>189</v>
      </c>
    </row>
    <row r="598" s="14" customFormat="1">
      <c r="A598" s="14"/>
      <c r="B598" s="196"/>
      <c r="C598" s="14"/>
      <c r="D598" s="189" t="s">
        <v>197</v>
      </c>
      <c r="E598" s="197" t="s">
        <v>1</v>
      </c>
      <c r="F598" s="198" t="s">
        <v>226</v>
      </c>
      <c r="G598" s="14"/>
      <c r="H598" s="199">
        <v>22.001000000000001</v>
      </c>
      <c r="I598" s="14"/>
      <c r="J598" s="14"/>
      <c r="K598" s="14"/>
      <c r="L598" s="196"/>
      <c r="M598" s="200"/>
      <c r="N598" s="201"/>
      <c r="O598" s="201"/>
      <c r="P598" s="201"/>
      <c r="Q598" s="201"/>
      <c r="R598" s="201"/>
      <c r="S598" s="201"/>
      <c r="T598" s="20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7" t="s">
        <v>197</v>
      </c>
      <c r="AU598" s="197" t="s">
        <v>81</v>
      </c>
      <c r="AV598" s="14" t="s">
        <v>195</v>
      </c>
      <c r="AW598" s="14" t="s">
        <v>29</v>
      </c>
      <c r="AX598" s="14" t="s">
        <v>79</v>
      </c>
      <c r="AY598" s="197" t="s">
        <v>189</v>
      </c>
    </row>
    <row r="599" s="2" customFormat="1" ht="24.15" customHeight="1">
      <c r="A599" s="31"/>
      <c r="B599" s="174"/>
      <c r="C599" s="175" t="s">
        <v>939</v>
      </c>
      <c r="D599" s="175" t="s">
        <v>191</v>
      </c>
      <c r="E599" s="176" t="s">
        <v>940</v>
      </c>
      <c r="F599" s="177" t="s">
        <v>305</v>
      </c>
      <c r="G599" s="178" t="s">
        <v>290</v>
      </c>
      <c r="H599" s="179">
        <v>18.690000000000001</v>
      </c>
      <c r="I599" s="180">
        <v>1400</v>
      </c>
      <c r="J599" s="180">
        <f>ROUND(I599*H599,2)</f>
        <v>26166</v>
      </c>
      <c r="K599" s="181"/>
      <c r="L599" s="32"/>
      <c r="M599" s="182" t="s">
        <v>1</v>
      </c>
      <c r="N599" s="183" t="s">
        <v>38</v>
      </c>
      <c r="O599" s="184">
        <v>0</v>
      </c>
      <c r="P599" s="184">
        <f>O599*H599</f>
        <v>0</v>
      </c>
      <c r="Q599" s="184">
        <v>0</v>
      </c>
      <c r="R599" s="184">
        <f>Q599*H599</f>
        <v>0</v>
      </c>
      <c r="S599" s="184">
        <v>0</v>
      </c>
      <c r="T599" s="185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86" t="s">
        <v>195</v>
      </c>
      <c r="AT599" s="186" t="s">
        <v>191</v>
      </c>
      <c r="AU599" s="186" t="s">
        <v>81</v>
      </c>
      <c r="AY599" s="18" t="s">
        <v>189</v>
      </c>
      <c r="BE599" s="187">
        <f>IF(N599="základní",J599,0)</f>
        <v>26166</v>
      </c>
      <c r="BF599" s="187">
        <f>IF(N599="snížená",J599,0)</f>
        <v>0</v>
      </c>
      <c r="BG599" s="187">
        <f>IF(N599="zákl. přenesená",J599,0)</f>
        <v>0</v>
      </c>
      <c r="BH599" s="187">
        <f>IF(N599="sníž. přenesená",J599,0)</f>
        <v>0</v>
      </c>
      <c r="BI599" s="187">
        <f>IF(N599="nulová",J599,0)</f>
        <v>0</v>
      </c>
      <c r="BJ599" s="18" t="s">
        <v>79</v>
      </c>
      <c r="BK599" s="187">
        <f>ROUND(I599*H599,2)</f>
        <v>26166</v>
      </c>
      <c r="BL599" s="18" t="s">
        <v>195</v>
      </c>
      <c r="BM599" s="186" t="s">
        <v>941</v>
      </c>
    </row>
    <row r="600" s="13" customFormat="1">
      <c r="A600" s="13"/>
      <c r="B600" s="188"/>
      <c r="C600" s="13"/>
      <c r="D600" s="189" t="s">
        <v>197</v>
      </c>
      <c r="E600" s="190" t="s">
        <v>1</v>
      </c>
      <c r="F600" s="191" t="s">
        <v>911</v>
      </c>
      <c r="G600" s="13"/>
      <c r="H600" s="192">
        <v>3.1899999999999999</v>
      </c>
      <c r="I600" s="13"/>
      <c r="J600" s="13"/>
      <c r="K600" s="13"/>
      <c r="L600" s="188"/>
      <c r="M600" s="193"/>
      <c r="N600" s="194"/>
      <c r="O600" s="194"/>
      <c r="P600" s="194"/>
      <c r="Q600" s="194"/>
      <c r="R600" s="194"/>
      <c r="S600" s="194"/>
      <c r="T600" s="19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0" t="s">
        <v>197</v>
      </c>
      <c r="AU600" s="190" t="s">
        <v>81</v>
      </c>
      <c r="AV600" s="13" t="s">
        <v>81</v>
      </c>
      <c r="AW600" s="13" t="s">
        <v>29</v>
      </c>
      <c r="AX600" s="13" t="s">
        <v>73</v>
      </c>
      <c r="AY600" s="190" t="s">
        <v>189</v>
      </c>
    </row>
    <row r="601" s="13" customFormat="1">
      <c r="A601" s="13"/>
      <c r="B601" s="188"/>
      <c r="C601" s="13"/>
      <c r="D601" s="189" t="s">
        <v>197</v>
      </c>
      <c r="E601" s="190" t="s">
        <v>1</v>
      </c>
      <c r="F601" s="191" t="s">
        <v>925</v>
      </c>
      <c r="G601" s="13"/>
      <c r="H601" s="192">
        <v>15.5</v>
      </c>
      <c r="I601" s="13"/>
      <c r="J601" s="13"/>
      <c r="K601" s="13"/>
      <c r="L601" s="188"/>
      <c r="M601" s="193"/>
      <c r="N601" s="194"/>
      <c r="O601" s="194"/>
      <c r="P601" s="194"/>
      <c r="Q601" s="194"/>
      <c r="R601" s="194"/>
      <c r="S601" s="194"/>
      <c r="T601" s="19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0" t="s">
        <v>197</v>
      </c>
      <c r="AU601" s="190" t="s">
        <v>81</v>
      </c>
      <c r="AV601" s="13" t="s">
        <v>81</v>
      </c>
      <c r="AW601" s="13" t="s">
        <v>29</v>
      </c>
      <c r="AX601" s="13" t="s">
        <v>73</v>
      </c>
      <c r="AY601" s="190" t="s">
        <v>189</v>
      </c>
    </row>
    <row r="602" s="14" customFormat="1">
      <c r="A602" s="14"/>
      <c r="B602" s="196"/>
      <c r="C602" s="14"/>
      <c r="D602" s="189" t="s">
        <v>197</v>
      </c>
      <c r="E602" s="197" t="s">
        <v>1</v>
      </c>
      <c r="F602" s="198" t="s">
        <v>226</v>
      </c>
      <c r="G602" s="14"/>
      <c r="H602" s="199">
        <v>18.690000000000001</v>
      </c>
      <c r="I602" s="14"/>
      <c r="J602" s="14"/>
      <c r="K602" s="14"/>
      <c r="L602" s="196"/>
      <c r="M602" s="200"/>
      <c r="N602" s="201"/>
      <c r="O602" s="201"/>
      <c r="P602" s="201"/>
      <c r="Q602" s="201"/>
      <c r="R602" s="201"/>
      <c r="S602" s="201"/>
      <c r="T602" s="20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197" t="s">
        <v>197</v>
      </c>
      <c r="AU602" s="197" t="s">
        <v>81</v>
      </c>
      <c r="AV602" s="14" t="s">
        <v>195</v>
      </c>
      <c r="AW602" s="14" t="s">
        <v>29</v>
      </c>
      <c r="AX602" s="14" t="s">
        <v>79</v>
      </c>
      <c r="AY602" s="197" t="s">
        <v>189</v>
      </c>
    </row>
    <row r="603" s="12" customFormat="1" ht="22.8" customHeight="1">
      <c r="A603" s="12"/>
      <c r="B603" s="162"/>
      <c r="C603" s="12"/>
      <c r="D603" s="163" t="s">
        <v>72</v>
      </c>
      <c r="E603" s="172" t="s">
        <v>942</v>
      </c>
      <c r="F603" s="172" t="s">
        <v>943</v>
      </c>
      <c r="G603" s="12"/>
      <c r="H603" s="12"/>
      <c r="I603" s="12"/>
      <c r="J603" s="173">
        <f>BK603</f>
        <v>190443.88000000001</v>
      </c>
      <c r="K603" s="12"/>
      <c r="L603" s="162"/>
      <c r="M603" s="166"/>
      <c r="N603" s="167"/>
      <c r="O603" s="167"/>
      <c r="P603" s="168">
        <f>P604</f>
        <v>163.87608600000002</v>
      </c>
      <c r="Q603" s="167"/>
      <c r="R603" s="168">
        <f>R604</f>
        <v>0</v>
      </c>
      <c r="S603" s="167"/>
      <c r="T603" s="169">
        <f>T604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163" t="s">
        <v>79</v>
      </c>
      <c r="AT603" s="170" t="s">
        <v>72</v>
      </c>
      <c r="AU603" s="170" t="s">
        <v>79</v>
      </c>
      <c r="AY603" s="163" t="s">
        <v>189</v>
      </c>
      <c r="BK603" s="171">
        <f>BK604</f>
        <v>190443.88000000001</v>
      </c>
    </row>
    <row r="604" s="2" customFormat="1" ht="33" customHeight="1">
      <c r="A604" s="31"/>
      <c r="B604" s="174"/>
      <c r="C604" s="175" t="s">
        <v>944</v>
      </c>
      <c r="D604" s="175" t="s">
        <v>191</v>
      </c>
      <c r="E604" s="176" t="s">
        <v>945</v>
      </c>
      <c r="F604" s="177" t="s">
        <v>946</v>
      </c>
      <c r="G604" s="178" t="s">
        <v>290</v>
      </c>
      <c r="H604" s="179">
        <v>2482.971</v>
      </c>
      <c r="I604" s="180">
        <v>76.700000000000003</v>
      </c>
      <c r="J604" s="180">
        <f>ROUND(I604*H604,2)</f>
        <v>190443.88000000001</v>
      </c>
      <c r="K604" s="181"/>
      <c r="L604" s="32"/>
      <c r="M604" s="182" t="s">
        <v>1</v>
      </c>
      <c r="N604" s="183" t="s">
        <v>38</v>
      </c>
      <c r="O604" s="184">
        <v>0.066000000000000003</v>
      </c>
      <c r="P604" s="184">
        <f>O604*H604</f>
        <v>163.87608600000002</v>
      </c>
      <c r="Q604" s="184">
        <v>0</v>
      </c>
      <c r="R604" s="184">
        <f>Q604*H604</f>
        <v>0</v>
      </c>
      <c r="S604" s="184">
        <v>0</v>
      </c>
      <c r="T604" s="185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86" t="s">
        <v>195</v>
      </c>
      <c r="AT604" s="186" t="s">
        <v>191</v>
      </c>
      <c r="AU604" s="186" t="s">
        <v>81</v>
      </c>
      <c r="AY604" s="18" t="s">
        <v>189</v>
      </c>
      <c r="BE604" s="187">
        <f>IF(N604="základní",J604,0)</f>
        <v>190443.88000000001</v>
      </c>
      <c r="BF604" s="187">
        <f>IF(N604="snížená",J604,0)</f>
        <v>0</v>
      </c>
      <c r="BG604" s="187">
        <f>IF(N604="zákl. přenesená",J604,0)</f>
        <v>0</v>
      </c>
      <c r="BH604" s="187">
        <f>IF(N604="sníž. přenesená",J604,0)</f>
        <v>0</v>
      </c>
      <c r="BI604" s="187">
        <f>IF(N604="nulová",J604,0)</f>
        <v>0</v>
      </c>
      <c r="BJ604" s="18" t="s">
        <v>79</v>
      </c>
      <c r="BK604" s="187">
        <f>ROUND(I604*H604,2)</f>
        <v>190443.88000000001</v>
      </c>
      <c r="BL604" s="18" t="s">
        <v>195</v>
      </c>
      <c r="BM604" s="186" t="s">
        <v>947</v>
      </c>
    </row>
    <row r="605" s="12" customFormat="1" ht="25.92" customHeight="1">
      <c r="A605" s="12"/>
      <c r="B605" s="162"/>
      <c r="C605" s="12"/>
      <c r="D605" s="163" t="s">
        <v>72</v>
      </c>
      <c r="E605" s="164" t="s">
        <v>948</v>
      </c>
      <c r="F605" s="164" t="s">
        <v>949</v>
      </c>
      <c r="G605" s="12"/>
      <c r="H605" s="12"/>
      <c r="I605" s="12"/>
      <c r="J605" s="165">
        <f>BK605</f>
        <v>75246.600000000006</v>
      </c>
      <c r="K605" s="12"/>
      <c r="L605" s="162"/>
      <c r="M605" s="166"/>
      <c r="N605" s="167"/>
      <c r="O605" s="167"/>
      <c r="P605" s="168">
        <f>P606</f>
        <v>110.11697199999999</v>
      </c>
      <c r="Q605" s="167"/>
      <c r="R605" s="168">
        <f>R606</f>
        <v>0.081568119999999994</v>
      </c>
      <c r="S605" s="167"/>
      <c r="T605" s="169">
        <f>T606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163" t="s">
        <v>81</v>
      </c>
      <c r="AT605" s="170" t="s">
        <v>72</v>
      </c>
      <c r="AU605" s="170" t="s">
        <v>73</v>
      </c>
      <c r="AY605" s="163" t="s">
        <v>189</v>
      </c>
      <c r="BK605" s="171">
        <f>BK606</f>
        <v>75246.600000000006</v>
      </c>
    </row>
    <row r="606" s="12" customFormat="1" ht="22.8" customHeight="1">
      <c r="A606" s="12"/>
      <c r="B606" s="162"/>
      <c r="C606" s="12"/>
      <c r="D606" s="163" t="s">
        <v>72</v>
      </c>
      <c r="E606" s="172" t="s">
        <v>950</v>
      </c>
      <c r="F606" s="172" t="s">
        <v>951</v>
      </c>
      <c r="G606" s="12"/>
      <c r="H606" s="12"/>
      <c r="I606" s="12"/>
      <c r="J606" s="173">
        <f>BK606</f>
        <v>75246.600000000006</v>
      </c>
      <c r="K606" s="12"/>
      <c r="L606" s="162"/>
      <c r="M606" s="166"/>
      <c r="N606" s="167"/>
      <c r="O606" s="167"/>
      <c r="P606" s="168">
        <f>SUM(P607:P614)</f>
        <v>110.11697199999999</v>
      </c>
      <c r="Q606" s="167"/>
      <c r="R606" s="168">
        <f>SUM(R607:R614)</f>
        <v>0.081568119999999994</v>
      </c>
      <c r="S606" s="167"/>
      <c r="T606" s="169">
        <f>SUM(T607:T614)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163" t="s">
        <v>81</v>
      </c>
      <c r="AT606" s="170" t="s">
        <v>72</v>
      </c>
      <c r="AU606" s="170" t="s">
        <v>79</v>
      </c>
      <c r="AY606" s="163" t="s">
        <v>189</v>
      </c>
      <c r="BK606" s="171">
        <f>SUM(BK607:BK614)</f>
        <v>75246.600000000006</v>
      </c>
    </row>
    <row r="607" s="2" customFormat="1" ht="24.15" customHeight="1">
      <c r="A607" s="31"/>
      <c r="B607" s="174"/>
      <c r="C607" s="175" t="s">
        <v>952</v>
      </c>
      <c r="D607" s="175" t="s">
        <v>191</v>
      </c>
      <c r="E607" s="176" t="s">
        <v>953</v>
      </c>
      <c r="F607" s="177" t="s">
        <v>954</v>
      </c>
      <c r="G607" s="178" t="s">
        <v>218</v>
      </c>
      <c r="H607" s="179">
        <v>407.83999999999998</v>
      </c>
      <c r="I607" s="180">
        <v>124</v>
      </c>
      <c r="J607" s="180">
        <f>ROUND(I607*H607,2)</f>
        <v>50572.160000000003</v>
      </c>
      <c r="K607" s="181"/>
      <c r="L607" s="32"/>
      <c r="M607" s="182" t="s">
        <v>1</v>
      </c>
      <c r="N607" s="183" t="s">
        <v>38</v>
      </c>
      <c r="O607" s="184">
        <v>0.184</v>
      </c>
      <c r="P607" s="184">
        <f>O607*H607</f>
        <v>75.042559999999995</v>
      </c>
      <c r="Q607" s="184">
        <v>0.00013999999999999999</v>
      </c>
      <c r="R607" s="184">
        <f>Q607*H607</f>
        <v>0.057097599999999991</v>
      </c>
      <c r="S607" s="184">
        <v>0</v>
      </c>
      <c r="T607" s="185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86" t="s">
        <v>153</v>
      </c>
      <c r="AT607" s="186" t="s">
        <v>191</v>
      </c>
      <c r="AU607" s="186" t="s">
        <v>81</v>
      </c>
      <c r="AY607" s="18" t="s">
        <v>189</v>
      </c>
      <c r="BE607" s="187">
        <f>IF(N607="základní",J607,0)</f>
        <v>50572.160000000003</v>
      </c>
      <c r="BF607" s="187">
        <f>IF(N607="snížená",J607,0)</f>
        <v>0</v>
      </c>
      <c r="BG607" s="187">
        <f>IF(N607="zákl. přenesená",J607,0)</f>
        <v>0</v>
      </c>
      <c r="BH607" s="187">
        <f>IF(N607="sníž. přenesená",J607,0)</f>
        <v>0</v>
      </c>
      <c r="BI607" s="187">
        <f>IF(N607="nulová",J607,0)</f>
        <v>0</v>
      </c>
      <c r="BJ607" s="18" t="s">
        <v>79</v>
      </c>
      <c r="BK607" s="187">
        <f>ROUND(I607*H607,2)</f>
        <v>50572.160000000003</v>
      </c>
      <c r="BL607" s="18" t="s">
        <v>153</v>
      </c>
      <c r="BM607" s="186" t="s">
        <v>955</v>
      </c>
    </row>
    <row r="608" s="13" customFormat="1">
      <c r="A608" s="13"/>
      <c r="B608" s="188"/>
      <c r="C608" s="13"/>
      <c r="D608" s="189" t="s">
        <v>197</v>
      </c>
      <c r="E608" s="190" t="s">
        <v>1</v>
      </c>
      <c r="F608" s="191" t="s">
        <v>956</v>
      </c>
      <c r="G608" s="13"/>
      <c r="H608" s="192">
        <v>31.876999999999999</v>
      </c>
      <c r="I608" s="13"/>
      <c r="J608" s="13"/>
      <c r="K608" s="13"/>
      <c r="L608" s="188"/>
      <c r="M608" s="193"/>
      <c r="N608" s="194"/>
      <c r="O608" s="194"/>
      <c r="P608" s="194"/>
      <c r="Q608" s="194"/>
      <c r="R608" s="194"/>
      <c r="S608" s="194"/>
      <c r="T608" s="19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0" t="s">
        <v>197</v>
      </c>
      <c r="AU608" s="190" t="s">
        <v>81</v>
      </c>
      <c r="AV608" s="13" t="s">
        <v>81</v>
      </c>
      <c r="AW608" s="13" t="s">
        <v>29</v>
      </c>
      <c r="AX608" s="13" t="s">
        <v>73</v>
      </c>
      <c r="AY608" s="190" t="s">
        <v>189</v>
      </c>
    </row>
    <row r="609" s="13" customFormat="1">
      <c r="A609" s="13"/>
      <c r="B609" s="188"/>
      <c r="C609" s="13"/>
      <c r="D609" s="189" t="s">
        <v>197</v>
      </c>
      <c r="E609" s="190" t="s">
        <v>1</v>
      </c>
      <c r="F609" s="191" t="s">
        <v>957</v>
      </c>
      <c r="G609" s="13"/>
      <c r="H609" s="192">
        <v>375.96300000000002</v>
      </c>
      <c r="I609" s="13"/>
      <c r="J609" s="13"/>
      <c r="K609" s="13"/>
      <c r="L609" s="188"/>
      <c r="M609" s="193"/>
      <c r="N609" s="194"/>
      <c r="O609" s="194"/>
      <c r="P609" s="194"/>
      <c r="Q609" s="194"/>
      <c r="R609" s="194"/>
      <c r="S609" s="194"/>
      <c r="T609" s="19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0" t="s">
        <v>197</v>
      </c>
      <c r="AU609" s="190" t="s">
        <v>81</v>
      </c>
      <c r="AV609" s="13" t="s">
        <v>81</v>
      </c>
      <c r="AW609" s="13" t="s">
        <v>29</v>
      </c>
      <c r="AX609" s="13" t="s">
        <v>73</v>
      </c>
      <c r="AY609" s="190" t="s">
        <v>189</v>
      </c>
    </row>
    <row r="610" s="14" customFormat="1">
      <c r="A610" s="14"/>
      <c r="B610" s="196"/>
      <c r="C610" s="14"/>
      <c r="D610" s="189" t="s">
        <v>197</v>
      </c>
      <c r="E610" s="197" t="s">
        <v>1</v>
      </c>
      <c r="F610" s="198" t="s">
        <v>226</v>
      </c>
      <c r="G610" s="14"/>
      <c r="H610" s="199">
        <v>407.84000000000003</v>
      </c>
      <c r="I610" s="14"/>
      <c r="J610" s="14"/>
      <c r="K610" s="14"/>
      <c r="L610" s="196"/>
      <c r="M610" s="200"/>
      <c r="N610" s="201"/>
      <c r="O610" s="201"/>
      <c r="P610" s="201"/>
      <c r="Q610" s="201"/>
      <c r="R610" s="201"/>
      <c r="S610" s="201"/>
      <c r="T610" s="20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197" t="s">
        <v>197</v>
      </c>
      <c r="AU610" s="197" t="s">
        <v>81</v>
      </c>
      <c r="AV610" s="14" t="s">
        <v>195</v>
      </c>
      <c r="AW610" s="14" t="s">
        <v>29</v>
      </c>
      <c r="AX610" s="14" t="s">
        <v>79</v>
      </c>
      <c r="AY610" s="197" t="s">
        <v>189</v>
      </c>
    </row>
    <row r="611" s="2" customFormat="1" ht="24.15" customHeight="1">
      <c r="A611" s="31"/>
      <c r="B611" s="174"/>
      <c r="C611" s="175" t="s">
        <v>958</v>
      </c>
      <c r="D611" s="175" t="s">
        <v>191</v>
      </c>
      <c r="E611" s="176" t="s">
        <v>959</v>
      </c>
      <c r="F611" s="177" t="s">
        <v>960</v>
      </c>
      <c r="G611" s="178" t="s">
        <v>218</v>
      </c>
      <c r="H611" s="179">
        <v>203.92099999999999</v>
      </c>
      <c r="I611" s="180">
        <v>121</v>
      </c>
      <c r="J611" s="180">
        <f>ROUND(I611*H611,2)</f>
        <v>24674.439999999999</v>
      </c>
      <c r="K611" s="181"/>
      <c r="L611" s="32"/>
      <c r="M611" s="182" t="s">
        <v>1</v>
      </c>
      <c r="N611" s="183" t="s">
        <v>38</v>
      </c>
      <c r="O611" s="184">
        <v>0.17199999999999999</v>
      </c>
      <c r="P611" s="184">
        <f>O611*H611</f>
        <v>35.074411999999995</v>
      </c>
      <c r="Q611" s="184">
        <v>0.00012</v>
      </c>
      <c r="R611" s="184">
        <f>Q611*H611</f>
        <v>0.024470519999999999</v>
      </c>
      <c r="S611" s="184">
        <v>0</v>
      </c>
      <c r="T611" s="185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86" t="s">
        <v>153</v>
      </c>
      <c r="AT611" s="186" t="s">
        <v>191</v>
      </c>
      <c r="AU611" s="186" t="s">
        <v>81</v>
      </c>
      <c r="AY611" s="18" t="s">
        <v>189</v>
      </c>
      <c r="BE611" s="187">
        <f>IF(N611="základní",J611,0)</f>
        <v>24674.439999999999</v>
      </c>
      <c r="BF611" s="187">
        <f>IF(N611="snížená",J611,0)</f>
        <v>0</v>
      </c>
      <c r="BG611" s="187">
        <f>IF(N611="zákl. přenesená",J611,0)</f>
        <v>0</v>
      </c>
      <c r="BH611" s="187">
        <f>IF(N611="sníž. přenesená",J611,0)</f>
        <v>0</v>
      </c>
      <c r="BI611" s="187">
        <f>IF(N611="nulová",J611,0)</f>
        <v>0</v>
      </c>
      <c r="BJ611" s="18" t="s">
        <v>79</v>
      </c>
      <c r="BK611" s="187">
        <f>ROUND(I611*H611,2)</f>
        <v>24674.439999999999</v>
      </c>
      <c r="BL611" s="18" t="s">
        <v>153</v>
      </c>
      <c r="BM611" s="186" t="s">
        <v>961</v>
      </c>
    </row>
    <row r="612" s="13" customFormat="1">
      <c r="A612" s="13"/>
      <c r="B612" s="188"/>
      <c r="C612" s="13"/>
      <c r="D612" s="189" t="s">
        <v>197</v>
      </c>
      <c r="E612" s="190" t="s">
        <v>1</v>
      </c>
      <c r="F612" s="191" t="s">
        <v>962</v>
      </c>
      <c r="G612" s="13"/>
      <c r="H612" s="192">
        <v>15.939</v>
      </c>
      <c r="I612" s="13"/>
      <c r="J612" s="13"/>
      <c r="K612" s="13"/>
      <c r="L612" s="188"/>
      <c r="M612" s="193"/>
      <c r="N612" s="194"/>
      <c r="O612" s="194"/>
      <c r="P612" s="194"/>
      <c r="Q612" s="194"/>
      <c r="R612" s="194"/>
      <c r="S612" s="194"/>
      <c r="T612" s="19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0" t="s">
        <v>197</v>
      </c>
      <c r="AU612" s="190" t="s">
        <v>81</v>
      </c>
      <c r="AV612" s="13" t="s">
        <v>81</v>
      </c>
      <c r="AW612" s="13" t="s">
        <v>29</v>
      </c>
      <c r="AX612" s="13" t="s">
        <v>73</v>
      </c>
      <c r="AY612" s="190" t="s">
        <v>189</v>
      </c>
    </row>
    <row r="613" s="13" customFormat="1">
      <c r="A613" s="13"/>
      <c r="B613" s="188"/>
      <c r="C613" s="13"/>
      <c r="D613" s="189" t="s">
        <v>197</v>
      </c>
      <c r="E613" s="190" t="s">
        <v>1</v>
      </c>
      <c r="F613" s="191" t="s">
        <v>963</v>
      </c>
      <c r="G613" s="13"/>
      <c r="H613" s="192">
        <v>187.982</v>
      </c>
      <c r="I613" s="13"/>
      <c r="J613" s="13"/>
      <c r="K613" s="13"/>
      <c r="L613" s="188"/>
      <c r="M613" s="193"/>
      <c r="N613" s="194"/>
      <c r="O613" s="194"/>
      <c r="P613" s="194"/>
      <c r="Q613" s="194"/>
      <c r="R613" s="194"/>
      <c r="S613" s="194"/>
      <c r="T613" s="19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0" t="s">
        <v>197</v>
      </c>
      <c r="AU613" s="190" t="s">
        <v>81</v>
      </c>
      <c r="AV613" s="13" t="s">
        <v>81</v>
      </c>
      <c r="AW613" s="13" t="s">
        <v>29</v>
      </c>
      <c r="AX613" s="13" t="s">
        <v>73</v>
      </c>
      <c r="AY613" s="190" t="s">
        <v>189</v>
      </c>
    </row>
    <row r="614" s="14" customFormat="1">
      <c r="A614" s="14"/>
      <c r="B614" s="196"/>
      <c r="C614" s="14"/>
      <c r="D614" s="189" t="s">
        <v>197</v>
      </c>
      <c r="E614" s="197" t="s">
        <v>1</v>
      </c>
      <c r="F614" s="198" t="s">
        <v>226</v>
      </c>
      <c r="G614" s="14"/>
      <c r="H614" s="199">
        <v>203.92099999999999</v>
      </c>
      <c r="I614" s="14"/>
      <c r="J614" s="14"/>
      <c r="K614" s="14"/>
      <c r="L614" s="196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7" t="s">
        <v>197</v>
      </c>
      <c r="AU614" s="197" t="s">
        <v>81</v>
      </c>
      <c r="AV614" s="14" t="s">
        <v>195</v>
      </c>
      <c r="AW614" s="14" t="s">
        <v>29</v>
      </c>
      <c r="AX614" s="14" t="s">
        <v>79</v>
      </c>
      <c r="AY614" s="197" t="s">
        <v>189</v>
      </c>
    </row>
    <row r="615" s="12" customFormat="1" ht="25.92" customHeight="1">
      <c r="A615" s="12"/>
      <c r="B615" s="162"/>
      <c r="C615" s="12"/>
      <c r="D615" s="163" t="s">
        <v>72</v>
      </c>
      <c r="E615" s="164" t="s">
        <v>317</v>
      </c>
      <c r="F615" s="164" t="s">
        <v>964</v>
      </c>
      <c r="G615" s="12"/>
      <c r="H615" s="12"/>
      <c r="I615" s="12"/>
      <c r="J615" s="165">
        <f>BK615</f>
        <v>80935.849999999991</v>
      </c>
      <c r="K615" s="12"/>
      <c r="L615" s="162"/>
      <c r="M615" s="166"/>
      <c r="N615" s="167"/>
      <c r="O615" s="167"/>
      <c r="P615" s="168">
        <f>P616</f>
        <v>34.348999999999997</v>
      </c>
      <c r="Q615" s="167"/>
      <c r="R615" s="168">
        <f>R616</f>
        <v>0.1088175</v>
      </c>
      <c r="S615" s="167"/>
      <c r="T615" s="169">
        <f>T616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163" t="s">
        <v>98</v>
      </c>
      <c r="AT615" s="170" t="s">
        <v>72</v>
      </c>
      <c r="AU615" s="170" t="s">
        <v>73</v>
      </c>
      <c r="AY615" s="163" t="s">
        <v>189</v>
      </c>
      <c r="BK615" s="171">
        <f>BK616</f>
        <v>80935.849999999991</v>
      </c>
    </row>
    <row r="616" s="12" customFormat="1" ht="22.8" customHeight="1">
      <c r="A616" s="12"/>
      <c r="B616" s="162"/>
      <c r="C616" s="12"/>
      <c r="D616" s="163" t="s">
        <v>72</v>
      </c>
      <c r="E616" s="172" t="s">
        <v>965</v>
      </c>
      <c r="F616" s="172" t="s">
        <v>966</v>
      </c>
      <c r="G616" s="12"/>
      <c r="H616" s="12"/>
      <c r="I616" s="12"/>
      <c r="J616" s="173">
        <f>BK616</f>
        <v>80935.849999999991</v>
      </c>
      <c r="K616" s="12"/>
      <c r="L616" s="162"/>
      <c r="M616" s="166"/>
      <c r="N616" s="167"/>
      <c r="O616" s="167"/>
      <c r="P616" s="168">
        <f>SUM(P617:P654)</f>
        <v>34.348999999999997</v>
      </c>
      <c r="Q616" s="167"/>
      <c r="R616" s="168">
        <f>SUM(R617:R654)</f>
        <v>0.1088175</v>
      </c>
      <c r="S616" s="167"/>
      <c r="T616" s="169">
        <f>SUM(T617:T654)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63" t="s">
        <v>98</v>
      </c>
      <c r="AT616" s="170" t="s">
        <v>72</v>
      </c>
      <c r="AU616" s="170" t="s">
        <v>79</v>
      </c>
      <c r="AY616" s="163" t="s">
        <v>189</v>
      </c>
      <c r="BK616" s="171">
        <f>SUM(BK617:BK654)</f>
        <v>80935.849999999991</v>
      </c>
    </row>
    <row r="617" s="2" customFormat="1" ht="33" customHeight="1">
      <c r="A617" s="31"/>
      <c r="B617" s="174"/>
      <c r="C617" s="175" t="s">
        <v>967</v>
      </c>
      <c r="D617" s="175" t="s">
        <v>191</v>
      </c>
      <c r="E617" s="176" t="s">
        <v>968</v>
      </c>
      <c r="F617" s="177" t="s">
        <v>969</v>
      </c>
      <c r="G617" s="178" t="s">
        <v>256</v>
      </c>
      <c r="H617" s="179">
        <v>45</v>
      </c>
      <c r="I617" s="180">
        <v>141</v>
      </c>
      <c r="J617" s="180">
        <f>ROUND(I617*H617,2)</f>
        <v>6345</v>
      </c>
      <c r="K617" s="181"/>
      <c r="L617" s="32"/>
      <c r="M617" s="182" t="s">
        <v>1</v>
      </c>
      <c r="N617" s="183" t="s">
        <v>38</v>
      </c>
      <c r="O617" s="184">
        <v>0.17299999999999999</v>
      </c>
      <c r="P617" s="184">
        <f>O617*H617</f>
        <v>7.7849999999999993</v>
      </c>
      <c r="Q617" s="184">
        <v>0</v>
      </c>
      <c r="R617" s="184">
        <f>Q617*H617</f>
        <v>0</v>
      </c>
      <c r="S617" s="184">
        <v>0</v>
      </c>
      <c r="T617" s="185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86" t="s">
        <v>537</v>
      </c>
      <c r="AT617" s="186" t="s">
        <v>191</v>
      </c>
      <c r="AU617" s="186" t="s">
        <v>81</v>
      </c>
      <c r="AY617" s="18" t="s">
        <v>189</v>
      </c>
      <c r="BE617" s="187">
        <f>IF(N617="základní",J617,0)</f>
        <v>6345</v>
      </c>
      <c r="BF617" s="187">
        <f>IF(N617="snížená",J617,0)</f>
        <v>0</v>
      </c>
      <c r="BG617" s="187">
        <f>IF(N617="zákl. přenesená",J617,0)</f>
        <v>0</v>
      </c>
      <c r="BH617" s="187">
        <f>IF(N617="sníž. přenesená",J617,0)</f>
        <v>0</v>
      </c>
      <c r="BI617" s="187">
        <f>IF(N617="nulová",J617,0)</f>
        <v>0</v>
      </c>
      <c r="BJ617" s="18" t="s">
        <v>79</v>
      </c>
      <c r="BK617" s="187">
        <f>ROUND(I617*H617,2)</f>
        <v>6345</v>
      </c>
      <c r="BL617" s="18" t="s">
        <v>537</v>
      </c>
      <c r="BM617" s="186" t="s">
        <v>970</v>
      </c>
    </row>
    <row r="618" s="13" customFormat="1">
      <c r="A618" s="13"/>
      <c r="B618" s="188"/>
      <c r="C618" s="13"/>
      <c r="D618" s="189" t="s">
        <v>197</v>
      </c>
      <c r="E618" s="190" t="s">
        <v>1</v>
      </c>
      <c r="F618" s="191" t="s">
        <v>971</v>
      </c>
      <c r="G618" s="13"/>
      <c r="H618" s="192">
        <v>25</v>
      </c>
      <c r="I618" s="13"/>
      <c r="J618" s="13"/>
      <c r="K618" s="13"/>
      <c r="L618" s="188"/>
      <c r="M618" s="193"/>
      <c r="N618" s="194"/>
      <c r="O618" s="194"/>
      <c r="P618" s="194"/>
      <c r="Q618" s="194"/>
      <c r="R618" s="194"/>
      <c r="S618" s="194"/>
      <c r="T618" s="19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0" t="s">
        <v>197</v>
      </c>
      <c r="AU618" s="190" t="s">
        <v>81</v>
      </c>
      <c r="AV618" s="13" t="s">
        <v>81</v>
      </c>
      <c r="AW618" s="13" t="s">
        <v>29</v>
      </c>
      <c r="AX618" s="13" t="s">
        <v>73</v>
      </c>
      <c r="AY618" s="190" t="s">
        <v>189</v>
      </c>
    </row>
    <row r="619" s="13" customFormat="1">
      <c r="A619" s="13"/>
      <c r="B619" s="188"/>
      <c r="C619" s="13"/>
      <c r="D619" s="189" t="s">
        <v>197</v>
      </c>
      <c r="E619" s="190" t="s">
        <v>1</v>
      </c>
      <c r="F619" s="191" t="s">
        <v>972</v>
      </c>
      <c r="G619" s="13"/>
      <c r="H619" s="192">
        <v>20</v>
      </c>
      <c r="I619" s="13"/>
      <c r="J619" s="13"/>
      <c r="K619" s="13"/>
      <c r="L619" s="188"/>
      <c r="M619" s="193"/>
      <c r="N619" s="194"/>
      <c r="O619" s="194"/>
      <c r="P619" s="194"/>
      <c r="Q619" s="194"/>
      <c r="R619" s="194"/>
      <c r="S619" s="194"/>
      <c r="T619" s="19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0" t="s">
        <v>197</v>
      </c>
      <c r="AU619" s="190" t="s">
        <v>81</v>
      </c>
      <c r="AV619" s="13" t="s">
        <v>81</v>
      </c>
      <c r="AW619" s="13" t="s">
        <v>29</v>
      </c>
      <c r="AX619" s="13" t="s">
        <v>73</v>
      </c>
      <c r="AY619" s="190" t="s">
        <v>189</v>
      </c>
    </row>
    <row r="620" s="14" customFormat="1">
      <c r="A620" s="14"/>
      <c r="B620" s="196"/>
      <c r="C620" s="14"/>
      <c r="D620" s="189" t="s">
        <v>197</v>
      </c>
      <c r="E620" s="197" t="s">
        <v>1</v>
      </c>
      <c r="F620" s="198" t="s">
        <v>226</v>
      </c>
      <c r="G620" s="14"/>
      <c r="H620" s="199">
        <v>45</v>
      </c>
      <c r="I620" s="14"/>
      <c r="J620" s="14"/>
      <c r="K620" s="14"/>
      <c r="L620" s="196"/>
      <c r="M620" s="200"/>
      <c r="N620" s="201"/>
      <c r="O620" s="201"/>
      <c r="P620" s="201"/>
      <c r="Q620" s="201"/>
      <c r="R620" s="201"/>
      <c r="S620" s="201"/>
      <c r="T620" s="20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197" t="s">
        <v>197</v>
      </c>
      <c r="AU620" s="197" t="s">
        <v>81</v>
      </c>
      <c r="AV620" s="14" t="s">
        <v>195</v>
      </c>
      <c r="AW620" s="14" t="s">
        <v>29</v>
      </c>
      <c r="AX620" s="14" t="s">
        <v>79</v>
      </c>
      <c r="AY620" s="197" t="s">
        <v>189</v>
      </c>
    </row>
    <row r="621" s="2" customFormat="1" ht="24.15" customHeight="1">
      <c r="A621" s="31"/>
      <c r="B621" s="174"/>
      <c r="C621" s="175" t="s">
        <v>973</v>
      </c>
      <c r="D621" s="175" t="s">
        <v>191</v>
      </c>
      <c r="E621" s="176" t="s">
        <v>974</v>
      </c>
      <c r="F621" s="177" t="s">
        <v>975</v>
      </c>
      <c r="G621" s="178" t="s">
        <v>256</v>
      </c>
      <c r="H621" s="179">
        <v>45</v>
      </c>
      <c r="I621" s="180">
        <v>45.299999999999997</v>
      </c>
      <c r="J621" s="180">
        <f>ROUND(I621*H621,2)</f>
        <v>2038.5</v>
      </c>
      <c r="K621" s="181"/>
      <c r="L621" s="32"/>
      <c r="M621" s="182" t="s">
        <v>1</v>
      </c>
      <c r="N621" s="183" t="s">
        <v>38</v>
      </c>
      <c r="O621" s="184">
        <v>0.089999999999999997</v>
      </c>
      <c r="P621" s="184">
        <f>O621*H621</f>
        <v>4.0499999999999998</v>
      </c>
      <c r="Q621" s="184">
        <v>0</v>
      </c>
      <c r="R621" s="184">
        <f>Q621*H621</f>
        <v>0</v>
      </c>
      <c r="S621" s="184">
        <v>0</v>
      </c>
      <c r="T621" s="185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86" t="s">
        <v>537</v>
      </c>
      <c r="AT621" s="186" t="s">
        <v>191</v>
      </c>
      <c r="AU621" s="186" t="s">
        <v>81</v>
      </c>
      <c r="AY621" s="18" t="s">
        <v>189</v>
      </c>
      <c r="BE621" s="187">
        <f>IF(N621="základní",J621,0)</f>
        <v>2038.5</v>
      </c>
      <c r="BF621" s="187">
        <f>IF(N621="snížená",J621,0)</f>
        <v>0</v>
      </c>
      <c r="BG621" s="187">
        <f>IF(N621="zákl. přenesená",J621,0)</f>
        <v>0</v>
      </c>
      <c r="BH621" s="187">
        <f>IF(N621="sníž. přenesená",J621,0)</f>
        <v>0</v>
      </c>
      <c r="BI621" s="187">
        <f>IF(N621="nulová",J621,0)</f>
        <v>0</v>
      </c>
      <c r="BJ621" s="18" t="s">
        <v>79</v>
      </c>
      <c r="BK621" s="187">
        <f>ROUND(I621*H621,2)</f>
        <v>2038.5</v>
      </c>
      <c r="BL621" s="18" t="s">
        <v>537</v>
      </c>
      <c r="BM621" s="186" t="s">
        <v>976</v>
      </c>
    </row>
    <row r="622" s="13" customFormat="1">
      <c r="A622" s="13"/>
      <c r="B622" s="188"/>
      <c r="C622" s="13"/>
      <c r="D622" s="189" t="s">
        <v>197</v>
      </c>
      <c r="E622" s="190" t="s">
        <v>1</v>
      </c>
      <c r="F622" s="191" t="s">
        <v>977</v>
      </c>
      <c r="G622" s="13"/>
      <c r="H622" s="192">
        <v>25</v>
      </c>
      <c r="I622" s="13"/>
      <c r="J622" s="13"/>
      <c r="K622" s="13"/>
      <c r="L622" s="188"/>
      <c r="M622" s="193"/>
      <c r="N622" s="194"/>
      <c r="O622" s="194"/>
      <c r="P622" s="194"/>
      <c r="Q622" s="194"/>
      <c r="R622" s="194"/>
      <c r="S622" s="194"/>
      <c r="T622" s="19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0" t="s">
        <v>197</v>
      </c>
      <c r="AU622" s="190" t="s">
        <v>81</v>
      </c>
      <c r="AV622" s="13" t="s">
        <v>81</v>
      </c>
      <c r="AW622" s="13" t="s">
        <v>29</v>
      </c>
      <c r="AX622" s="13" t="s">
        <v>73</v>
      </c>
      <c r="AY622" s="190" t="s">
        <v>189</v>
      </c>
    </row>
    <row r="623" s="13" customFormat="1">
      <c r="A623" s="13"/>
      <c r="B623" s="188"/>
      <c r="C623" s="13"/>
      <c r="D623" s="189" t="s">
        <v>197</v>
      </c>
      <c r="E623" s="190" t="s">
        <v>1</v>
      </c>
      <c r="F623" s="191" t="s">
        <v>972</v>
      </c>
      <c r="G623" s="13"/>
      <c r="H623" s="192">
        <v>20</v>
      </c>
      <c r="I623" s="13"/>
      <c r="J623" s="13"/>
      <c r="K623" s="13"/>
      <c r="L623" s="188"/>
      <c r="M623" s="193"/>
      <c r="N623" s="194"/>
      <c r="O623" s="194"/>
      <c r="P623" s="194"/>
      <c r="Q623" s="194"/>
      <c r="R623" s="194"/>
      <c r="S623" s="194"/>
      <c r="T623" s="19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0" t="s">
        <v>197</v>
      </c>
      <c r="AU623" s="190" t="s">
        <v>81</v>
      </c>
      <c r="AV623" s="13" t="s">
        <v>81</v>
      </c>
      <c r="AW623" s="13" t="s">
        <v>29</v>
      </c>
      <c r="AX623" s="13" t="s">
        <v>73</v>
      </c>
      <c r="AY623" s="190" t="s">
        <v>189</v>
      </c>
    </row>
    <row r="624" s="14" customFormat="1">
      <c r="A624" s="14"/>
      <c r="B624" s="196"/>
      <c r="C624" s="14"/>
      <c r="D624" s="189" t="s">
        <v>197</v>
      </c>
      <c r="E624" s="197" t="s">
        <v>1</v>
      </c>
      <c r="F624" s="198" t="s">
        <v>226</v>
      </c>
      <c r="G624" s="14"/>
      <c r="H624" s="199">
        <v>45</v>
      </c>
      <c r="I624" s="14"/>
      <c r="J624" s="14"/>
      <c r="K624" s="14"/>
      <c r="L624" s="196"/>
      <c r="M624" s="200"/>
      <c r="N624" s="201"/>
      <c r="O624" s="201"/>
      <c r="P624" s="201"/>
      <c r="Q624" s="201"/>
      <c r="R624" s="201"/>
      <c r="S624" s="201"/>
      <c r="T624" s="20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197" t="s">
        <v>197</v>
      </c>
      <c r="AU624" s="197" t="s">
        <v>81</v>
      </c>
      <c r="AV624" s="14" t="s">
        <v>195</v>
      </c>
      <c r="AW624" s="14" t="s">
        <v>29</v>
      </c>
      <c r="AX624" s="14" t="s">
        <v>79</v>
      </c>
      <c r="AY624" s="197" t="s">
        <v>189</v>
      </c>
    </row>
    <row r="625" s="2" customFormat="1" ht="44.25" customHeight="1">
      <c r="A625" s="31"/>
      <c r="B625" s="174"/>
      <c r="C625" s="175" t="s">
        <v>978</v>
      </c>
      <c r="D625" s="175" t="s">
        <v>191</v>
      </c>
      <c r="E625" s="176" t="s">
        <v>979</v>
      </c>
      <c r="F625" s="177" t="s">
        <v>980</v>
      </c>
      <c r="G625" s="178" t="s">
        <v>218</v>
      </c>
      <c r="H625" s="179">
        <v>22.5</v>
      </c>
      <c r="I625" s="180">
        <v>28.699999999999999</v>
      </c>
      <c r="J625" s="180">
        <f>ROUND(I625*H625,2)</f>
        <v>645.75</v>
      </c>
      <c r="K625" s="181"/>
      <c r="L625" s="32"/>
      <c r="M625" s="182" t="s">
        <v>1</v>
      </c>
      <c r="N625" s="183" t="s">
        <v>38</v>
      </c>
      <c r="O625" s="184">
        <v>0.073999999999999996</v>
      </c>
      <c r="P625" s="184">
        <f>O625*H625</f>
        <v>1.6649999999999998</v>
      </c>
      <c r="Q625" s="184">
        <v>2.0000000000000002E-05</v>
      </c>
      <c r="R625" s="184">
        <f>Q625*H625</f>
        <v>0.00045000000000000004</v>
      </c>
      <c r="S625" s="184">
        <v>0</v>
      </c>
      <c r="T625" s="185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86" t="s">
        <v>537</v>
      </c>
      <c r="AT625" s="186" t="s">
        <v>191</v>
      </c>
      <c r="AU625" s="186" t="s">
        <v>81</v>
      </c>
      <c r="AY625" s="18" t="s">
        <v>189</v>
      </c>
      <c r="BE625" s="187">
        <f>IF(N625="základní",J625,0)</f>
        <v>645.75</v>
      </c>
      <c r="BF625" s="187">
        <f>IF(N625="snížená",J625,0)</f>
        <v>0</v>
      </c>
      <c r="BG625" s="187">
        <f>IF(N625="zákl. přenesená",J625,0)</f>
        <v>0</v>
      </c>
      <c r="BH625" s="187">
        <f>IF(N625="sníž. přenesená",J625,0)</f>
        <v>0</v>
      </c>
      <c r="BI625" s="187">
        <f>IF(N625="nulová",J625,0)</f>
        <v>0</v>
      </c>
      <c r="BJ625" s="18" t="s">
        <v>79</v>
      </c>
      <c r="BK625" s="187">
        <f>ROUND(I625*H625,2)</f>
        <v>645.75</v>
      </c>
      <c r="BL625" s="18" t="s">
        <v>537</v>
      </c>
      <c r="BM625" s="186" t="s">
        <v>981</v>
      </c>
    </row>
    <row r="626" s="13" customFormat="1">
      <c r="A626" s="13"/>
      <c r="B626" s="188"/>
      <c r="C626" s="13"/>
      <c r="D626" s="189" t="s">
        <v>197</v>
      </c>
      <c r="E626" s="190" t="s">
        <v>1</v>
      </c>
      <c r="F626" s="191" t="s">
        <v>982</v>
      </c>
      <c r="G626" s="13"/>
      <c r="H626" s="192">
        <v>12.5</v>
      </c>
      <c r="I626" s="13"/>
      <c r="J626" s="13"/>
      <c r="K626" s="13"/>
      <c r="L626" s="188"/>
      <c r="M626" s="193"/>
      <c r="N626" s="194"/>
      <c r="O626" s="194"/>
      <c r="P626" s="194"/>
      <c r="Q626" s="194"/>
      <c r="R626" s="194"/>
      <c r="S626" s="194"/>
      <c r="T626" s="19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0" t="s">
        <v>197</v>
      </c>
      <c r="AU626" s="190" t="s">
        <v>81</v>
      </c>
      <c r="AV626" s="13" t="s">
        <v>81</v>
      </c>
      <c r="AW626" s="13" t="s">
        <v>29</v>
      </c>
      <c r="AX626" s="13" t="s">
        <v>73</v>
      </c>
      <c r="AY626" s="190" t="s">
        <v>189</v>
      </c>
    </row>
    <row r="627" s="13" customFormat="1">
      <c r="A627" s="13"/>
      <c r="B627" s="188"/>
      <c r="C627" s="13"/>
      <c r="D627" s="189" t="s">
        <v>197</v>
      </c>
      <c r="E627" s="190" t="s">
        <v>1</v>
      </c>
      <c r="F627" s="191" t="s">
        <v>983</v>
      </c>
      <c r="G627" s="13"/>
      <c r="H627" s="192">
        <v>10</v>
      </c>
      <c r="I627" s="13"/>
      <c r="J627" s="13"/>
      <c r="K627" s="13"/>
      <c r="L627" s="188"/>
      <c r="M627" s="193"/>
      <c r="N627" s="194"/>
      <c r="O627" s="194"/>
      <c r="P627" s="194"/>
      <c r="Q627" s="194"/>
      <c r="R627" s="194"/>
      <c r="S627" s="194"/>
      <c r="T627" s="19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0" t="s">
        <v>197</v>
      </c>
      <c r="AU627" s="190" t="s">
        <v>81</v>
      </c>
      <c r="AV627" s="13" t="s">
        <v>81</v>
      </c>
      <c r="AW627" s="13" t="s">
        <v>29</v>
      </c>
      <c r="AX627" s="13" t="s">
        <v>73</v>
      </c>
      <c r="AY627" s="190" t="s">
        <v>189</v>
      </c>
    </row>
    <row r="628" s="14" customFormat="1">
      <c r="A628" s="14"/>
      <c r="B628" s="196"/>
      <c r="C628" s="14"/>
      <c r="D628" s="189" t="s">
        <v>197</v>
      </c>
      <c r="E628" s="197" t="s">
        <v>1</v>
      </c>
      <c r="F628" s="198" t="s">
        <v>226</v>
      </c>
      <c r="G628" s="14"/>
      <c r="H628" s="199">
        <v>22.5</v>
      </c>
      <c r="I628" s="14"/>
      <c r="J628" s="14"/>
      <c r="K628" s="14"/>
      <c r="L628" s="196"/>
      <c r="M628" s="200"/>
      <c r="N628" s="201"/>
      <c r="O628" s="201"/>
      <c r="P628" s="201"/>
      <c r="Q628" s="201"/>
      <c r="R628" s="201"/>
      <c r="S628" s="201"/>
      <c r="T628" s="20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7" t="s">
        <v>197</v>
      </c>
      <c r="AU628" s="197" t="s">
        <v>81</v>
      </c>
      <c r="AV628" s="14" t="s">
        <v>195</v>
      </c>
      <c r="AW628" s="14" t="s">
        <v>29</v>
      </c>
      <c r="AX628" s="14" t="s">
        <v>79</v>
      </c>
      <c r="AY628" s="197" t="s">
        <v>189</v>
      </c>
    </row>
    <row r="629" s="2" customFormat="1" ht="16.5" customHeight="1">
      <c r="A629" s="31"/>
      <c r="B629" s="174"/>
      <c r="C629" s="175" t="s">
        <v>984</v>
      </c>
      <c r="D629" s="175" t="s">
        <v>191</v>
      </c>
      <c r="E629" s="176" t="s">
        <v>985</v>
      </c>
      <c r="F629" s="177" t="s">
        <v>986</v>
      </c>
      <c r="G629" s="178" t="s">
        <v>256</v>
      </c>
      <c r="H629" s="179">
        <v>45</v>
      </c>
      <c r="I629" s="180">
        <v>16.600000000000001</v>
      </c>
      <c r="J629" s="180">
        <f>ROUND(I629*H629,2)</f>
        <v>747</v>
      </c>
      <c r="K629" s="181"/>
      <c r="L629" s="32"/>
      <c r="M629" s="182" t="s">
        <v>1</v>
      </c>
      <c r="N629" s="183" t="s">
        <v>38</v>
      </c>
      <c r="O629" s="184">
        <v>0.025000000000000001</v>
      </c>
      <c r="P629" s="184">
        <f>O629*H629</f>
        <v>1.125</v>
      </c>
      <c r="Q629" s="184">
        <v>9.0000000000000006E-05</v>
      </c>
      <c r="R629" s="184">
        <f>Q629*H629</f>
        <v>0.0040500000000000006</v>
      </c>
      <c r="S629" s="184">
        <v>0</v>
      </c>
      <c r="T629" s="185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86" t="s">
        <v>537</v>
      </c>
      <c r="AT629" s="186" t="s">
        <v>191</v>
      </c>
      <c r="AU629" s="186" t="s">
        <v>81</v>
      </c>
      <c r="AY629" s="18" t="s">
        <v>189</v>
      </c>
      <c r="BE629" s="187">
        <f>IF(N629="základní",J629,0)</f>
        <v>747</v>
      </c>
      <c r="BF629" s="187">
        <f>IF(N629="snížená",J629,0)</f>
        <v>0</v>
      </c>
      <c r="BG629" s="187">
        <f>IF(N629="zákl. přenesená",J629,0)</f>
        <v>0</v>
      </c>
      <c r="BH629" s="187">
        <f>IF(N629="sníž. přenesená",J629,0)</f>
        <v>0</v>
      </c>
      <c r="BI629" s="187">
        <f>IF(N629="nulová",J629,0)</f>
        <v>0</v>
      </c>
      <c r="BJ629" s="18" t="s">
        <v>79</v>
      </c>
      <c r="BK629" s="187">
        <f>ROUND(I629*H629,2)</f>
        <v>747</v>
      </c>
      <c r="BL629" s="18" t="s">
        <v>537</v>
      </c>
      <c r="BM629" s="186" t="s">
        <v>987</v>
      </c>
    </row>
    <row r="630" s="13" customFormat="1">
      <c r="A630" s="13"/>
      <c r="B630" s="188"/>
      <c r="C630" s="13"/>
      <c r="D630" s="189" t="s">
        <v>197</v>
      </c>
      <c r="E630" s="190" t="s">
        <v>1</v>
      </c>
      <c r="F630" s="191" t="s">
        <v>988</v>
      </c>
      <c r="G630" s="13"/>
      <c r="H630" s="192">
        <v>25</v>
      </c>
      <c r="I630" s="13"/>
      <c r="J630" s="13"/>
      <c r="K630" s="13"/>
      <c r="L630" s="188"/>
      <c r="M630" s="193"/>
      <c r="N630" s="194"/>
      <c r="O630" s="194"/>
      <c r="P630" s="194"/>
      <c r="Q630" s="194"/>
      <c r="R630" s="194"/>
      <c r="S630" s="194"/>
      <c r="T630" s="19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0" t="s">
        <v>197</v>
      </c>
      <c r="AU630" s="190" t="s">
        <v>81</v>
      </c>
      <c r="AV630" s="13" t="s">
        <v>81</v>
      </c>
      <c r="AW630" s="13" t="s">
        <v>29</v>
      </c>
      <c r="AX630" s="13" t="s">
        <v>73</v>
      </c>
      <c r="AY630" s="190" t="s">
        <v>189</v>
      </c>
    </row>
    <row r="631" s="13" customFormat="1">
      <c r="A631" s="13"/>
      <c r="B631" s="188"/>
      <c r="C631" s="13"/>
      <c r="D631" s="189" t="s">
        <v>197</v>
      </c>
      <c r="E631" s="190" t="s">
        <v>1</v>
      </c>
      <c r="F631" s="191" t="s">
        <v>972</v>
      </c>
      <c r="G631" s="13"/>
      <c r="H631" s="192">
        <v>20</v>
      </c>
      <c r="I631" s="13"/>
      <c r="J631" s="13"/>
      <c r="K631" s="13"/>
      <c r="L631" s="188"/>
      <c r="M631" s="193"/>
      <c r="N631" s="194"/>
      <c r="O631" s="194"/>
      <c r="P631" s="194"/>
      <c r="Q631" s="194"/>
      <c r="R631" s="194"/>
      <c r="S631" s="194"/>
      <c r="T631" s="19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0" t="s">
        <v>197</v>
      </c>
      <c r="AU631" s="190" t="s">
        <v>81</v>
      </c>
      <c r="AV631" s="13" t="s">
        <v>81</v>
      </c>
      <c r="AW631" s="13" t="s">
        <v>29</v>
      </c>
      <c r="AX631" s="13" t="s">
        <v>73</v>
      </c>
      <c r="AY631" s="190" t="s">
        <v>189</v>
      </c>
    </row>
    <row r="632" s="14" customFormat="1">
      <c r="A632" s="14"/>
      <c r="B632" s="196"/>
      <c r="C632" s="14"/>
      <c r="D632" s="189" t="s">
        <v>197</v>
      </c>
      <c r="E632" s="197" t="s">
        <v>1</v>
      </c>
      <c r="F632" s="198" t="s">
        <v>226</v>
      </c>
      <c r="G632" s="14"/>
      <c r="H632" s="199">
        <v>45</v>
      </c>
      <c r="I632" s="14"/>
      <c r="J632" s="14"/>
      <c r="K632" s="14"/>
      <c r="L632" s="196"/>
      <c r="M632" s="200"/>
      <c r="N632" s="201"/>
      <c r="O632" s="201"/>
      <c r="P632" s="201"/>
      <c r="Q632" s="201"/>
      <c r="R632" s="201"/>
      <c r="S632" s="201"/>
      <c r="T632" s="20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7" t="s">
        <v>197</v>
      </c>
      <c r="AU632" s="197" t="s">
        <v>81</v>
      </c>
      <c r="AV632" s="14" t="s">
        <v>195</v>
      </c>
      <c r="AW632" s="14" t="s">
        <v>29</v>
      </c>
      <c r="AX632" s="14" t="s">
        <v>79</v>
      </c>
      <c r="AY632" s="197" t="s">
        <v>189</v>
      </c>
    </row>
    <row r="633" s="2" customFormat="1" ht="24.15" customHeight="1">
      <c r="A633" s="31"/>
      <c r="B633" s="174"/>
      <c r="C633" s="175" t="s">
        <v>989</v>
      </c>
      <c r="D633" s="175" t="s">
        <v>191</v>
      </c>
      <c r="E633" s="176" t="s">
        <v>990</v>
      </c>
      <c r="F633" s="177" t="s">
        <v>991</v>
      </c>
      <c r="G633" s="178" t="s">
        <v>256</v>
      </c>
      <c r="H633" s="179">
        <v>55</v>
      </c>
      <c r="I633" s="180">
        <v>78.799999999999997</v>
      </c>
      <c r="J633" s="180">
        <f>ROUND(I633*H633,2)</f>
        <v>4334</v>
      </c>
      <c r="K633" s="181"/>
      <c r="L633" s="32"/>
      <c r="M633" s="182" t="s">
        <v>1</v>
      </c>
      <c r="N633" s="183" t="s">
        <v>38</v>
      </c>
      <c r="O633" s="184">
        <v>0.20999999999999999</v>
      </c>
      <c r="P633" s="184">
        <f>O633*H633</f>
        <v>11.549999999999999</v>
      </c>
      <c r="Q633" s="184">
        <v>0</v>
      </c>
      <c r="R633" s="184">
        <f>Q633*H633</f>
        <v>0</v>
      </c>
      <c r="S633" s="184">
        <v>0</v>
      </c>
      <c r="T633" s="185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86" t="s">
        <v>537</v>
      </c>
      <c r="AT633" s="186" t="s">
        <v>191</v>
      </c>
      <c r="AU633" s="186" t="s">
        <v>81</v>
      </c>
      <c r="AY633" s="18" t="s">
        <v>189</v>
      </c>
      <c r="BE633" s="187">
        <f>IF(N633="základní",J633,0)</f>
        <v>4334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8" t="s">
        <v>79</v>
      </c>
      <c r="BK633" s="187">
        <f>ROUND(I633*H633,2)</f>
        <v>4334</v>
      </c>
      <c r="BL633" s="18" t="s">
        <v>537</v>
      </c>
      <c r="BM633" s="186" t="s">
        <v>992</v>
      </c>
    </row>
    <row r="634" s="13" customFormat="1">
      <c r="A634" s="13"/>
      <c r="B634" s="188"/>
      <c r="C634" s="13"/>
      <c r="D634" s="189" t="s">
        <v>197</v>
      </c>
      <c r="E634" s="190" t="s">
        <v>1</v>
      </c>
      <c r="F634" s="191" t="s">
        <v>993</v>
      </c>
      <c r="G634" s="13"/>
      <c r="H634" s="192">
        <v>4</v>
      </c>
      <c r="I634" s="13"/>
      <c r="J634" s="13"/>
      <c r="K634" s="13"/>
      <c r="L634" s="188"/>
      <c r="M634" s="193"/>
      <c r="N634" s="194"/>
      <c r="O634" s="194"/>
      <c r="P634" s="194"/>
      <c r="Q634" s="194"/>
      <c r="R634" s="194"/>
      <c r="S634" s="194"/>
      <c r="T634" s="19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90" t="s">
        <v>197</v>
      </c>
      <c r="AU634" s="190" t="s">
        <v>81</v>
      </c>
      <c r="AV634" s="13" t="s">
        <v>81</v>
      </c>
      <c r="AW634" s="13" t="s">
        <v>29</v>
      </c>
      <c r="AX634" s="13" t="s">
        <v>73</v>
      </c>
      <c r="AY634" s="190" t="s">
        <v>189</v>
      </c>
    </row>
    <row r="635" s="13" customFormat="1">
      <c r="A635" s="13"/>
      <c r="B635" s="188"/>
      <c r="C635" s="13"/>
      <c r="D635" s="189" t="s">
        <v>197</v>
      </c>
      <c r="E635" s="190" t="s">
        <v>1</v>
      </c>
      <c r="F635" s="191" t="s">
        <v>994</v>
      </c>
      <c r="G635" s="13"/>
      <c r="H635" s="192">
        <v>14</v>
      </c>
      <c r="I635" s="13"/>
      <c r="J635" s="13"/>
      <c r="K635" s="13"/>
      <c r="L635" s="188"/>
      <c r="M635" s="193"/>
      <c r="N635" s="194"/>
      <c r="O635" s="194"/>
      <c r="P635" s="194"/>
      <c r="Q635" s="194"/>
      <c r="R635" s="194"/>
      <c r="S635" s="194"/>
      <c r="T635" s="19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0" t="s">
        <v>197</v>
      </c>
      <c r="AU635" s="190" t="s">
        <v>81</v>
      </c>
      <c r="AV635" s="13" t="s">
        <v>81</v>
      </c>
      <c r="AW635" s="13" t="s">
        <v>29</v>
      </c>
      <c r="AX635" s="13" t="s">
        <v>73</v>
      </c>
      <c r="AY635" s="190" t="s">
        <v>189</v>
      </c>
    </row>
    <row r="636" s="13" customFormat="1">
      <c r="A636" s="13"/>
      <c r="B636" s="188"/>
      <c r="C636" s="13"/>
      <c r="D636" s="189" t="s">
        <v>197</v>
      </c>
      <c r="E636" s="190" t="s">
        <v>1</v>
      </c>
      <c r="F636" s="191" t="s">
        <v>995</v>
      </c>
      <c r="G636" s="13"/>
      <c r="H636" s="192">
        <v>17</v>
      </c>
      <c r="I636" s="13"/>
      <c r="J636" s="13"/>
      <c r="K636" s="13"/>
      <c r="L636" s="188"/>
      <c r="M636" s="193"/>
      <c r="N636" s="194"/>
      <c r="O636" s="194"/>
      <c r="P636" s="194"/>
      <c r="Q636" s="194"/>
      <c r="R636" s="194"/>
      <c r="S636" s="194"/>
      <c r="T636" s="19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90" t="s">
        <v>197</v>
      </c>
      <c r="AU636" s="190" t="s">
        <v>81</v>
      </c>
      <c r="AV636" s="13" t="s">
        <v>81</v>
      </c>
      <c r="AW636" s="13" t="s">
        <v>29</v>
      </c>
      <c r="AX636" s="13" t="s">
        <v>73</v>
      </c>
      <c r="AY636" s="190" t="s">
        <v>189</v>
      </c>
    </row>
    <row r="637" s="13" customFormat="1">
      <c r="A637" s="13"/>
      <c r="B637" s="188"/>
      <c r="C637" s="13"/>
      <c r="D637" s="189" t="s">
        <v>197</v>
      </c>
      <c r="E637" s="190" t="s">
        <v>1</v>
      </c>
      <c r="F637" s="191" t="s">
        <v>996</v>
      </c>
      <c r="G637" s="13"/>
      <c r="H637" s="192">
        <v>20</v>
      </c>
      <c r="I637" s="13"/>
      <c r="J637" s="13"/>
      <c r="K637" s="13"/>
      <c r="L637" s="188"/>
      <c r="M637" s="193"/>
      <c r="N637" s="194"/>
      <c r="O637" s="194"/>
      <c r="P637" s="194"/>
      <c r="Q637" s="194"/>
      <c r="R637" s="194"/>
      <c r="S637" s="194"/>
      <c r="T637" s="19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0" t="s">
        <v>197</v>
      </c>
      <c r="AU637" s="190" t="s">
        <v>81</v>
      </c>
      <c r="AV637" s="13" t="s">
        <v>81</v>
      </c>
      <c r="AW637" s="13" t="s">
        <v>29</v>
      </c>
      <c r="AX637" s="13" t="s">
        <v>73</v>
      </c>
      <c r="AY637" s="190" t="s">
        <v>189</v>
      </c>
    </row>
    <row r="638" s="14" customFormat="1">
      <c r="A638" s="14"/>
      <c r="B638" s="196"/>
      <c r="C638" s="14"/>
      <c r="D638" s="189" t="s">
        <v>197</v>
      </c>
      <c r="E638" s="197" t="s">
        <v>1</v>
      </c>
      <c r="F638" s="198" t="s">
        <v>226</v>
      </c>
      <c r="G638" s="14"/>
      <c r="H638" s="199">
        <v>55</v>
      </c>
      <c r="I638" s="14"/>
      <c r="J638" s="14"/>
      <c r="K638" s="14"/>
      <c r="L638" s="196"/>
      <c r="M638" s="200"/>
      <c r="N638" s="201"/>
      <c r="O638" s="201"/>
      <c r="P638" s="201"/>
      <c r="Q638" s="201"/>
      <c r="R638" s="201"/>
      <c r="S638" s="201"/>
      <c r="T638" s="20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197" t="s">
        <v>197</v>
      </c>
      <c r="AU638" s="197" t="s">
        <v>81</v>
      </c>
      <c r="AV638" s="14" t="s">
        <v>195</v>
      </c>
      <c r="AW638" s="14" t="s">
        <v>29</v>
      </c>
      <c r="AX638" s="14" t="s">
        <v>79</v>
      </c>
      <c r="AY638" s="197" t="s">
        <v>189</v>
      </c>
    </row>
    <row r="639" s="2" customFormat="1" ht="24.15" customHeight="1">
      <c r="A639" s="31"/>
      <c r="B639" s="174"/>
      <c r="C639" s="203" t="s">
        <v>997</v>
      </c>
      <c r="D639" s="203" t="s">
        <v>317</v>
      </c>
      <c r="E639" s="204" t="s">
        <v>998</v>
      </c>
      <c r="F639" s="205" t="s">
        <v>999</v>
      </c>
      <c r="G639" s="206" t="s">
        <v>256</v>
      </c>
      <c r="H639" s="207">
        <v>57.75</v>
      </c>
      <c r="I639" s="208">
        <v>1020</v>
      </c>
      <c r="J639" s="208">
        <f>ROUND(I639*H639,2)</f>
        <v>58905</v>
      </c>
      <c r="K639" s="209"/>
      <c r="L639" s="210"/>
      <c r="M639" s="211" t="s">
        <v>1</v>
      </c>
      <c r="N639" s="212" t="s">
        <v>38</v>
      </c>
      <c r="O639" s="184">
        <v>0</v>
      </c>
      <c r="P639" s="184">
        <f>O639*H639</f>
        <v>0</v>
      </c>
      <c r="Q639" s="184">
        <v>0.0012800000000000001</v>
      </c>
      <c r="R639" s="184">
        <f>Q639*H639</f>
        <v>0.07392</v>
      </c>
      <c r="S639" s="184">
        <v>0</v>
      </c>
      <c r="T639" s="185">
        <f>S639*H639</f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86" t="s">
        <v>876</v>
      </c>
      <c r="AT639" s="186" t="s">
        <v>317</v>
      </c>
      <c r="AU639" s="186" t="s">
        <v>81</v>
      </c>
      <c r="AY639" s="18" t="s">
        <v>189</v>
      </c>
      <c r="BE639" s="187">
        <f>IF(N639="základní",J639,0)</f>
        <v>58905</v>
      </c>
      <c r="BF639" s="187">
        <f>IF(N639="snížená",J639,0)</f>
        <v>0</v>
      </c>
      <c r="BG639" s="187">
        <f>IF(N639="zákl. přenesená",J639,0)</f>
        <v>0</v>
      </c>
      <c r="BH639" s="187">
        <f>IF(N639="sníž. přenesená",J639,0)</f>
        <v>0</v>
      </c>
      <c r="BI639" s="187">
        <f>IF(N639="nulová",J639,0)</f>
        <v>0</v>
      </c>
      <c r="BJ639" s="18" t="s">
        <v>79</v>
      </c>
      <c r="BK639" s="187">
        <f>ROUND(I639*H639,2)</f>
        <v>58905</v>
      </c>
      <c r="BL639" s="18" t="s">
        <v>876</v>
      </c>
      <c r="BM639" s="186" t="s">
        <v>1000</v>
      </c>
    </row>
    <row r="640" s="13" customFormat="1">
      <c r="A640" s="13"/>
      <c r="B640" s="188"/>
      <c r="C640" s="13"/>
      <c r="D640" s="189" t="s">
        <v>197</v>
      </c>
      <c r="E640" s="13"/>
      <c r="F640" s="191" t="s">
        <v>1001</v>
      </c>
      <c r="G640" s="13"/>
      <c r="H640" s="192">
        <v>57.75</v>
      </c>
      <c r="I640" s="13"/>
      <c r="J640" s="13"/>
      <c r="K640" s="13"/>
      <c r="L640" s="188"/>
      <c r="M640" s="193"/>
      <c r="N640" s="194"/>
      <c r="O640" s="194"/>
      <c r="P640" s="194"/>
      <c r="Q640" s="194"/>
      <c r="R640" s="194"/>
      <c r="S640" s="194"/>
      <c r="T640" s="195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0" t="s">
        <v>197</v>
      </c>
      <c r="AU640" s="190" t="s">
        <v>81</v>
      </c>
      <c r="AV640" s="13" t="s">
        <v>81</v>
      </c>
      <c r="AW640" s="13" t="s">
        <v>3</v>
      </c>
      <c r="AX640" s="13" t="s">
        <v>79</v>
      </c>
      <c r="AY640" s="190" t="s">
        <v>189</v>
      </c>
    </row>
    <row r="641" s="2" customFormat="1" ht="24.15" customHeight="1">
      <c r="A641" s="31"/>
      <c r="B641" s="174"/>
      <c r="C641" s="175" t="s">
        <v>1002</v>
      </c>
      <c r="D641" s="175" t="s">
        <v>191</v>
      </c>
      <c r="E641" s="176" t="s">
        <v>1003</v>
      </c>
      <c r="F641" s="177" t="s">
        <v>1004</v>
      </c>
      <c r="G641" s="178" t="s">
        <v>256</v>
      </c>
      <c r="H641" s="179">
        <v>14</v>
      </c>
      <c r="I641" s="180">
        <v>44.700000000000003</v>
      </c>
      <c r="J641" s="180">
        <f>ROUND(I641*H641,2)</f>
        <v>625.79999999999995</v>
      </c>
      <c r="K641" s="181"/>
      <c r="L641" s="32"/>
      <c r="M641" s="182" t="s">
        <v>1</v>
      </c>
      <c r="N641" s="183" t="s">
        <v>38</v>
      </c>
      <c r="O641" s="184">
        <v>0.119</v>
      </c>
      <c r="P641" s="184">
        <f>O641*H641</f>
        <v>1.6659999999999999</v>
      </c>
      <c r="Q641" s="184">
        <v>0</v>
      </c>
      <c r="R641" s="184">
        <f>Q641*H641</f>
        <v>0</v>
      </c>
      <c r="S641" s="184">
        <v>0</v>
      </c>
      <c r="T641" s="185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86" t="s">
        <v>537</v>
      </c>
      <c r="AT641" s="186" t="s">
        <v>191</v>
      </c>
      <c r="AU641" s="186" t="s">
        <v>81</v>
      </c>
      <c r="AY641" s="18" t="s">
        <v>189</v>
      </c>
      <c r="BE641" s="187">
        <f>IF(N641="základní",J641,0)</f>
        <v>625.79999999999995</v>
      </c>
      <c r="BF641" s="187">
        <f>IF(N641="snížená",J641,0)</f>
        <v>0</v>
      </c>
      <c r="BG641" s="187">
        <f>IF(N641="zákl. přenesená",J641,0)</f>
        <v>0</v>
      </c>
      <c r="BH641" s="187">
        <f>IF(N641="sníž. přenesená",J641,0)</f>
        <v>0</v>
      </c>
      <c r="BI641" s="187">
        <f>IF(N641="nulová",J641,0)</f>
        <v>0</v>
      </c>
      <c r="BJ641" s="18" t="s">
        <v>79</v>
      </c>
      <c r="BK641" s="187">
        <f>ROUND(I641*H641,2)</f>
        <v>625.79999999999995</v>
      </c>
      <c r="BL641" s="18" t="s">
        <v>537</v>
      </c>
      <c r="BM641" s="186" t="s">
        <v>1005</v>
      </c>
    </row>
    <row r="642" s="13" customFormat="1">
      <c r="A642" s="13"/>
      <c r="B642" s="188"/>
      <c r="C642" s="13"/>
      <c r="D642" s="189" t="s">
        <v>197</v>
      </c>
      <c r="E642" s="190" t="s">
        <v>1</v>
      </c>
      <c r="F642" s="191" t="s">
        <v>1006</v>
      </c>
      <c r="G642" s="13"/>
      <c r="H642" s="192">
        <v>14</v>
      </c>
      <c r="I642" s="13"/>
      <c r="J642" s="13"/>
      <c r="K642" s="13"/>
      <c r="L642" s="188"/>
      <c r="M642" s="193"/>
      <c r="N642" s="194"/>
      <c r="O642" s="194"/>
      <c r="P642" s="194"/>
      <c r="Q642" s="194"/>
      <c r="R642" s="194"/>
      <c r="S642" s="194"/>
      <c r="T642" s="19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90" t="s">
        <v>197</v>
      </c>
      <c r="AU642" s="190" t="s">
        <v>81</v>
      </c>
      <c r="AV642" s="13" t="s">
        <v>81</v>
      </c>
      <c r="AW642" s="13" t="s">
        <v>29</v>
      </c>
      <c r="AX642" s="13" t="s">
        <v>79</v>
      </c>
      <c r="AY642" s="190" t="s">
        <v>189</v>
      </c>
    </row>
    <row r="643" s="2" customFormat="1" ht="24.15" customHeight="1">
      <c r="A643" s="31"/>
      <c r="B643" s="174"/>
      <c r="C643" s="203" t="s">
        <v>1007</v>
      </c>
      <c r="D643" s="203" t="s">
        <v>317</v>
      </c>
      <c r="E643" s="204" t="s">
        <v>1008</v>
      </c>
      <c r="F643" s="205" t="s">
        <v>1009</v>
      </c>
      <c r="G643" s="206" t="s">
        <v>256</v>
      </c>
      <c r="H643" s="207">
        <v>14.699999999999999</v>
      </c>
      <c r="I643" s="208">
        <v>39.5</v>
      </c>
      <c r="J643" s="208">
        <f>ROUND(I643*H643,2)</f>
        <v>580.64999999999998</v>
      </c>
      <c r="K643" s="209"/>
      <c r="L643" s="210"/>
      <c r="M643" s="211" t="s">
        <v>1</v>
      </c>
      <c r="N643" s="212" t="s">
        <v>38</v>
      </c>
      <c r="O643" s="184">
        <v>0</v>
      </c>
      <c r="P643" s="184">
        <f>O643*H643</f>
        <v>0</v>
      </c>
      <c r="Q643" s="184">
        <v>0.00025999999999999998</v>
      </c>
      <c r="R643" s="184">
        <f>Q643*H643</f>
        <v>0.0038219999999999994</v>
      </c>
      <c r="S643" s="184">
        <v>0</v>
      </c>
      <c r="T643" s="185">
        <f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86" t="s">
        <v>876</v>
      </c>
      <c r="AT643" s="186" t="s">
        <v>317</v>
      </c>
      <c r="AU643" s="186" t="s">
        <v>81</v>
      </c>
      <c r="AY643" s="18" t="s">
        <v>189</v>
      </c>
      <c r="BE643" s="187">
        <f>IF(N643="základní",J643,0)</f>
        <v>580.64999999999998</v>
      </c>
      <c r="BF643" s="187">
        <f>IF(N643="snížená",J643,0)</f>
        <v>0</v>
      </c>
      <c r="BG643" s="187">
        <f>IF(N643="zákl. přenesená",J643,0)</f>
        <v>0</v>
      </c>
      <c r="BH643" s="187">
        <f>IF(N643="sníž. přenesená",J643,0)</f>
        <v>0</v>
      </c>
      <c r="BI643" s="187">
        <f>IF(N643="nulová",J643,0)</f>
        <v>0</v>
      </c>
      <c r="BJ643" s="18" t="s">
        <v>79</v>
      </c>
      <c r="BK643" s="187">
        <f>ROUND(I643*H643,2)</f>
        <v>580.64999999999998</v>
      </c>
      <c r="BL643" s="18" t="s">
        <v>876</v>
      </c>
      <c r="BM643" s="186" t="s">
        <v>1010</v>
      </c>
    </row>
    <row r="644" s="13" customFormat="1">
      <c r="A644" s="13"/>
      <c r="B644" s="188"/>
      <c r="C644" s="13"/>
      <c r="D644" s="189" t="s">
        <v>197</v>
      </c>
      <c r="E644" s="13"/>
      <c r="F644" s="191" t="s">
        <v>1011</v>
      </c>
      <c r="G644" s="13"/>
      <c r="H644" s="192">
        <v>14.699999999999999</v>
      </c>
      <c r="I644" s="13"/>
      <c r="J644" s="13"/>
      <c r="K644" s="13"/>
      <c r="L644" s="188"/>
      <c r="M644" s="193"/>
      <c r="N644" s="194"/>
      <c r="O644" s="194"/>
      <c r="P644" s="194"/>
      <c r="Q644" s="194"/>
      <c r="R644" s="194"/>
      <c r="S644" s="194"/>
      <c r="T644" s="19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90" t="s">
        <v>197</v>
      </c>
      <c r="AU644" s="190" t="s">
        <v>81</v>
      </c>
      <c r="AV644" s="13" t="s">
        <v>81</v>
      </c>
      <c r="AW644" s="13" t="s">
        <v>3</v>
      </c>
      <c r="AX644" s="13" t="s">
        <v>79</v>
      </c>
      <c r="AY644" s="190" t="s">
        <v>189</v>
      </c>
    </row>
    <row r="645" s="2" customFormat="1" ht="24.15" customHeight="1">
      <c r="A645" s="31"/>
      <c r="B645" s="174"/>
      <c r="C645" s="175" t="s">
        <v>1012</v>
      </c>
      <c r="D645" s="175" t="s">
        <v>191</v>
      </c>
      <c r="E645" s="176" t="s">
        <v>1013</v>
      </c>
      <c r="F645" s="177" t="s">
        <v>1014</v>
      </c>
      <c r="G645" s="178" t="s">
        <v>256</v>
      </c>
      <c r="H645" s="179">
        <v>25</v>
      </c>
      <c r="I645" s="180">
        <v>46.5</v>
      </c>
      <c r="J645" s="180">
        <f>ROUND(I645*H645,2)</f>
        <v>1162.5</v>
      </c>
      <c r="K645" s="181"/>
      <c r="L645" s="32"/>
      <c r="M645" s="182" t="s">
        <v>1</v>
      </c>
      <c r="N645" s="183" t="s">
        <v>38</v>
      </c>
      <c r="O645" s="184">
        <v>0.124</v>
      </c>
      <c r="P645" s="184">
        <f>O645*H645</f>
        <v>3.1000000000000001</v>
      </c>
      <c r="Q645" s="184">
        <v>0</v>
      </c>
      <c r="R645" s="184">
        <f>Q645*H645</f>
        <v>0</v>
      </c>
      <c r="S645" s="184">
        <v>0</v>
      </c>
      <c r="T645" s="185">
        <f>S645*H645</f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86" t="s">
        <v>537</v>
      </c>
      <c r="AT645" s="186" t="s">
        <v>191</v>
      </c>
      <c r="AU645" s="186" t="s">
        <v>81</v>
      </c>
      <c r="AY645" s="18" t="s">
        <v>189</v>
      </c>
      <c r="BE645" s="187">
        <f>IF(N645="základní",J645,0)</f>
        <v>1162.5</v>
      </c>
      <c r="BF645" s="187">
        <f>IF(N645="snížená",J645,0)</f>
        <v>0</v>
      </c>
      <c r="BG645" s="187">
        <f>IF(N645="zákl. přenesená",J645,0)</f>
        <v>0</v>
      </c>
      <c r="BH645" s="187">
        <f>IF(N645="sníž. přenesená",J645,0)</f>
        <v>0</v>
      </c>
      <c r="BI645" s="187">
        <f>IF(N645="nulová",J645,0)</f>
        <v>0</v>
      </c>
      <c r="BJ645" s="18" t="s">
        <v>79</v>
      </c>
      <c r="BK645" s="187">
        <f>ROUND(I645*H645,2)</f>
        <v>1162.5</v>
      </c>
      <c r="BL645" s="18" t="s">
        <v>537</v>
      </c>
      <c r="BM645" s="186" t="s">
        <v>1015</v>
      </c>
    </row>
    <row r="646" s="13" customFormat="1">
      <c r="A646" s="13"/>
      <c r="B646" s="188"/>
      <c r="C646" s="13"/>
      <c r="D646" s="189" t="s">
        <v>197</v>
      </c>
      <c r="E646" s="190" t="s">
        <v>1</v>
      </c>
      <c r="F646" s="191" t="s">
        <v>1016</v>
      </c>
      <c r="G646" s="13"/>
      <c r="H646" s="192">
        <v>25</v>
      </c>
      <c r="I646" s="13"/>
      <c r="J646" s="13"/>
      <c r="K646" s="13"/>
      <c r="L646" s="188"/>
      <c r="M646" s="193"/>
      <c r="N646" s="194"/>
      <c r="O646" s="194"/>
      <c r="P646" s="194"/>
      <c r="Q646" s="194"/>
      <c r="R646" s="194"/>
      <c r="S646" s="194"/>
      <c r="T646" s="19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90" t="s">
        <v>197</v>
      </c>
      <c r="AU646" s="190" t="s">
        <v>81</v>
      </c>
      <c r="AV646" s="13" t="s">
        <v>81</v>
      </c>
      <c r="AW646" s="13" t="s">
        <v>29</v>
      </c>
      <c r="AX646" s="13" t="s">
        <v>79</v>
      </c>
      <c r="AY646" s="190" t="s">
        <v>189</v>
      </c>
    </row>
    <row r="647" s="2" customFormat="1" ht="24.15" customHeight="1">
      <c r="A647" s="31"/>
      <c r="B647" s="174"/>
      <c r="C647" s="203" t="s">
        <v>1017</v>
      </c>
      <c r="D647" s="203" t="s">
        <v>317</v>
      </c>
      <c r="E647" s="204" t="s">
        <v>1018</v>
      </c>
      <c r="F647" s="205" t="s">
        <v>1019</v>
      </c>
      <c r="G647" s="206" t="s">
        <v>256</v>
      </c>
      <c r="H647" s="207">
        <v>26.25</v>
      </c>
      <c r="I647" s="208">
        <v>61</v>
      </c>
      <c r="J647" s="208">
        <f>ROUND(I647*H647,2)</f>
        <v>1601.25</v>
      </c>
      <c r="K647" s="209"/>
      <c r="L647" s="210"/>
      <c r="M647" s="211" t="s">
        <v>1</v>
      </c>
      <c r="N647" s="212" t="s">
        <v>38</v>
      </c>
      <c r="O647" s="184">
        <v>0</v>
      </c>
      <c r="P647" s="184">
        <f>O647*H647</f>
        <v>0</v>
      </c>
      <c r="Q647" s="184">
        <v>0.00035</v>
      </c>
      <c r="R647" s="184">
        <f>Q647*H647</f>
        <v>0.0091874999999999995</v>
      </c>
      <c r="S647" s="184">
        <v>0</v>
      </c>
      <c r="T647" s="185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86" t="s">
        <v>876</v>
      </c>
      <c r="AT647" s="186" t="s">
        <v>317</v>
      </c>
      <c r="AU647" s="186" t="s">
        <v>81</v>
      </c>
      <c r="AY647" s="18" t="s">
        <v>189</v>
      </c>
      <c r="BE647" s="187">
        <f>IF(N647="základní",J647,0)</f>
        <v>1601.25</v>
      </c>
      <c r="BF647" s="187">
        <f>IF(N647="snížená",J647,0)</f>
        <v>0</v>
      </c>
      <c r="BG647" s="187">
        <f>IF(N647="zákl. přenesená",J647,0)</f>
        <v>0</v>
      </c>
      <c r="BH647" s="187">
        <f>IF(N647="sníž. přenesená",J647,0)</f>
        <v>0</v>
      </c>
      <c r="BI647" s="187">
        <f>IF(N647="nulová",J647,0)</f>
        <v>0</v>
      </c>
      <c r="BJ647" s="18" t="s">
        <v>79</v>
      </c>
      <c r="BK647" s="187">
        <f>ROUND(I647*H647,2)</f>
        <v>1601.25</v>
      </c>
      <c r="BL647" s="18" t="s">
        <v>876</v>
      </c>
      <c r="BM647" s="186" t="s">
        <v>1020</v>
      </c>
    </row>
    <row r="648" s="13" customFormat="1">
      <c r="A648" s="13"/>
      <c r="B648" s="188"/>
      <c r="C648" s="13"/>
      <c r="D648" s="189" t="s">
        <v>197</v>
      </c>
      <c r="E648" s="13"/>
      <c r="F648" s="191" t="s">
        <v>1021</v>
      </c>
      <c r="G648" s="13"/>
      <c r="H648" s="192">
        <v>26.25</v>
      </c>
      <c r="I648" s="13"/>
      <c r="J648" s="13"/>
      <c r="K648" s="13"/>
      <c r="L648" s="188"/>
      <c r="M648" s="193"/>
      <c r="N648" s="194"/>
      <c r="O648" s="194"/>
      <c r="P648" s="194"/>
      <c r="Q648" s="194"/>
      <c r="R648" s="194"/>
      <c r="S648" s="194"/>
      <c r="T648" s="19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0" t="s">
        <v>197</v>
      </c>
      <c r="AU648" s="190" t="s">
        <v>81</v>
      </c>
      <c r="AV648" s="13" t="s">
        <v>81</v>
      </c>
      <c r="AW648" s="13" t="s">
        <v>3</v>
      </c>
      <c r="AX648" s="13" t="s">
        <v>79</v>
      </c>
      <c r="AY648" s="190" t="s">
        <v>189</v>
      </c>
    </row>
    <row r="649" s="2" customFormat="1" ht="24.15" customHeight="1">
      <c r="A649" s="31"/>
      <c r="B649" s="174"/>
      <c r="C649" s="175" t="s">
        <v>1022</v>
      </c>
      <c r="D649" s="175" t="s">
        <v>191</v>
      </c>
      <c r="E649" s="176" t="s">
        <v>1023</v>
      </c>
      <c r="F649" s="177" t="s">
        <v>1024</v>
      </c>
      <c r="G649" s="178" t="s">
        <v>256</v>
      </c>
      <c r="H649" s="179">
        <v>24</v>
      </c>
      <c r="I649" s="180">
        <v>53.299999999999997</v>
      </c>
      <c r="J649" s="180">
        <f>ROUND(I649*H649,2)</f>
        <v>1279.2000000000001</v>
      </c>
      <c r="K649" s="181"/>
      <c r="L649" s="32"/>
      <c r="M649" s="182" t="s">
        <v>1</v>
      </c>
      <c r="N649" s="183" t="s">
        <v>38</v>
      </c>
      <c r="O649" s="184">
        <v>0.14199999999999999</v>
      </c>
      <c r="P649" s="184">
        <f>O649*H649</f>
        <v>3.4079999999999995</v>
      </c>
      <c r="Q649" s="184">
        <v>0</v>
      </c>
      <c r="R649" s="184">
        <f>Q649*H649</f>
        <v>0</v>
      </c>
      <c r="S649" s="184">
        <v>0</v>
      </c>
      <c r="T649" s="185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86" t="s">
        <v>537</v>
      </c>
      <c r="AT649" s="186" t="s">
        <v>191</v>
      </c>
      <c r="AU649" s="186" t="s">
        <v>81</v>
      </c>
      <c r="AY649" s="18" t="s">
        <v>189</v>
      </c>
      <c r="BE649" s="187">
        <f>IF(N649="základní",J649,0)</f>
        <v>1279.2000000000001</v>
      </c>
      <c r="BF649" s="187">
        <f>IF(N649="snížená",J649,0)</f>
        <v>0</v>
      </c>
      <c r="BG649" s="187">
        <f>IF(N649="zákl. přenesená",J649,0)</f>
        <v>0</v>
      </c>
      <c r="BH649" s="187">
        <f>IF(N649="sníž. přenesená",J649,0)</f>
        <v>0</v>
      </c>
      <c r="BI649" s="187">
        <f>IF(N649="nulová",J649,0)</f>
        <v>0</v>
      </c>
      <c r="BJ649" s="18" t="s">
        <v>79</v>
      </c>
      <c r="BK649" s="187">
        <f>ROUND(I649*H649,2)</f>
        <v>1279.2000000000001</v>
      </c>
      <c r="BL649" s="18" t="s">
        <v>537</v>
      </c>
      <c r="BM649" s="186" t="s">
        <v>1025</v>
      </c>
    </row>
    <row r="650" s="13" customFormat="1">
      <c r="A650" s="13"/>
      <c r="B650" s="188"/>
      <c r="C650" s="13"/>
      <c r="D650" s="189" t="s">
        <v>197</v>
      </c>
      <c r="E650" s="190" t="s">
        <v>1</v>
      </c>
      <c r="F650" s="191" t="s">
        <v>1026</v>
      </c>
      <c r="G650" s="13"/>
      <c r="H650" s="192">
        <v>7</v>
      </c>
      <c r="I650" s="13"/>
      <c r="J650" s="13"/>
      <c r="K650" s="13"/>
      <c r="L650" s="188"/>
      <c r="M650" s="193"/>
      <c r="N650" s="194"/>
      <c r="O650" s="194"/>
      <c r="P650" s="194"/>
      <c r="Q650" s="194"/>
      <c r="R650" s="194"/>
      <c r="S650" s="194"/>
      <c r="T650" s="19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0" t="s">
        <v>197</v>
      </c>
      <c r="AU650" s="190" t="s">
        <v>81</v>
      </c>
      <c r="AV650" s="13" t="s">
        <v>81</v>
      </c>
      <c r="AW650" s="13" t="s">
        <v>29</v>
      </c>
      <c r="AX650" s="13" t="s">
        <v>73</v>
      </c>
      <c r="AY650" s="190" t="s">
        <v>189</v>
      </c>
    </row>
    <row r="651" s="13" customFormat="1">
      <c r="A651" s="13"/>
      <c r="B651" s="188"/>
      <c r="C651" s="13"/>
      <c r="D651" s="189" t="s">
        <v>197</v>
      </c>
      <c r="E651" s="190" t="s">
        <v>1</v>
      </c>
      <c r="F651" s="191" t="s">
        <v>1027</v>
      </c>
      <c r="G651" s="13"/>
      <c r="H651" s="192">
        <v>17</v>
      </c>
      <c r="I651" s="13"/>
      <c r="J651" s="13"/>
      <c r="K651" s="13"/>
      <c r="L651" s="188"/>
      <c r="M651" s="193"/>
      <c r="N651" s="194"/>
      <c r="O651" s="194"/>
      <c r="P651" s="194"/>
      <c r="Q651" s="194"/>
      <c r="R651" s="194"/>
      <c r="S651" s="194"/>
      <c r="T651" s="19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0" t="s">
        <v>197</v>
      </c>
      <c r="AU651" s="190" t="s">
        <v>81</v>
      </c>
      <c r="AV651" s="13" t="s">
        <v>81</v>
      </c>
      <c r="AW651" s="13" t="s">
        <v>29</v>
      </c>
      <c r="AX651" s="13" t="s">
        <v>73</v>
      </c>
      <c r="AY651" s="190" t="s">
        <v>189</v>
      </c>
    </row>
    <row r="652" s="14" customFormat="1">
      <c r="A652" s="14"/>
      <c r="B652" s="196"/>
      <c r="C652" s="14"/>
      <c r="D652" s="189" t="s">
        <v>197</v>
      </c>
      <c r="E652" s="197" t="s">
        <v>1</v>
      </c>
      <c r="F652" s="198" t="s">
        <v>226</v>
      </c>
      <c r="G652" s="14"/>
      <c r="H652" s="199">
        <v>24</v>
      </c>
      <c r="I652" s="14"/>
      <c r="J652" s="14"/>
      <c r="K652" s="14"/>
      <c r="L652" s="196"/>
      <c r="M652" s="200"/>
      <c r="N652" s="201"/>
      <c r="O652" s="201"/>
      <c r="P652" s="201"/>
      <c r="Q652" s="201"/>
      <c r="R652" s="201"/>
      <c r="S652" s="201"/>
      <c r="T652" s="20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7" t="s">
        <v>197</v>
      </c>
      <c r="AU652" s="197" t="s">
        <v>81</v>
      </c>
      <c r="AV652" s="14" t="s">
        <v>195</v>
      </c>
      <c r="AW652" s="14" t="s">
        <v>29</v>
      </c>
      <c r="AX652" s="14" t="s">
        <v>79</v>
      </c>
      <c r="AY652" s="197" t="s">
        <v>189</v>
      </c>
    </row>
    <row r="653" s="2" customFormat="1" ht="33" customHeight="1">
      <c r="A653" s="31"/>
      <c r="B653" s="174"/>
      <c r="C653" s="203" t="s">
        <v>1028</v>
      </c>
      <c r="D653" s="203" t="s">
        <v>317</v>
      </c>
      <c r="E653" s="204" t="s">
        <v>1029</v>
      </c>
      <c r="F653" s="205" t="s">
        <v>1030</v>
      </c>
      <c r="G653" s="206" t="s">
        <v>256</v>
      </c>
      <c r="H653" s="207">
        <v>25.199999999999999</v>
      </c>
      <c r="I653" s="208">
        <v>106</v>
      </c>
      <c r="J653" s="208">
        <f>ROUND(I653*H653,2)</f>
        <v>2671.1999999999998</v>
      </c>
      <c r="K653" s="209"/>
      <c r="L653" s="210"/>
      <c r="M653" s="211" t="s">
        <v>1</v>
      </c>
      <c r="N653" s="212" t="s">
        <v>38</v>
      </c>
      <c r="O653" s="184">
        <v>0</v>
      </c>
      <c r="P653" s="184">
        <f>O653*H653</f>
        <v>0</v>
      </c>
      <c r="Q653" s="184">
        <v>0.00068999999999999997</v>
      </c>
      <c r="R653" s="184">
        <f>Q653*H653</f>
        <v>0.017387999999999997</v>
      </c>
      <c r="S653" s="184">
        <v>0</v>
      </c>
      <c r="T653" s="185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86" t="s">
        <v>876</v>
      </c>
      <c r="AT653" s="186" t="s">
        <v>317</v>
      </c>
      <c r="AU653" s="186" t="s">
        <v>81</v>
      </c>
      <c r="AY653" s="18" t="s">
        <v>189</v>
      </c>
      <c r="BE653" s="187">
        <f>IF(N653="základní",J653,0)</f>
        <v>2671.1999999999998</v>
      </c>
      <c r="BF653" s="187">
        <f>IF(N653="snížená",J653,0)</f>
        <v>0</v>
      </c>
      <c r="BG653" s="187">
        <f>IF(N653="zákl. přenesená",J653,0)</f>
        <v>0</v>
      </c>
      <c r="BH653" s="187">
        <f>IF(N653="sníž. přenesená",J653,0)</f>
        <v>0</v>
      </c>
      <c r="BI653" s="187">
        <f>IF(N653="nulová",J653,0)</f>
        <v>0</v>
      </c>
      <c r="BJ653" s="18" t="s">
        <v>79</v>
      </c>
      <c r="BK653" s="187">
        <f>ROUND(I653*H653,2)</f>
        <v>2671.1999999999998</v>
      </c>
      <c r="BL653" s="18" t="s">
        <v>876</v>
      </c>
      <c r="BM653" s="186" t="s">
        <v>1031</v>
      </c>
    </row>
    <row r="654" s="13" customFormat="1">
      <c r="A654" s="13"/>
      <c r="B654" s="188"/>
      <c r="C654" s="13"/>
      <c r="D654" s="189" t="s">
        <v>197</v>
      </c>
      <c r="E654" s="13"/>
      <c r="F654" s="191" t="s">
        <v>1032</v>
      </c>
      <c r="G654" s="13"/>
      <c r="H654" s="192">
        <v>25.199999999999999</v>
      </c>
      <c r="I654" s="13"/>
      <c r="J654" s="13"/>
      <c r="K654" s="13"/>
      <c r="L654" s="188"/>
      <c r="M654" s="219"/>
      <c r="N654" s="220"/>
      <c r="O654" s="220"/>
      <c r="P654" s="220"/>
      <c r="Q654" s="220"/>
      <c r="R654" s="220"/>
      <c r="S654" s="220"/>
      <c r="T654" s="22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0" t="s">
        <v>197</v>
      </c>
      <c r="AU654" s="190" t="s">
        <v>81</v>
      </c>
      <c r="AV654" s="13" t="s">
        <v>81</v>
      </c>
      <c r="AW654" s="13" t="s">
        <v>3</v>
      </c>
      <c r="AX654" s="13" t="s">
        <v>79</v>
      </c>
      <c r="AY654" s="190" t="s">
        <v>189</v>
      </c>
    </row>
    <row r="655" s="2" customFormat="1" ht="6.96" customHeight="1">
      <c r="A655" s="31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32"/>
      <c r="M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</row>
  </sheetData>
  <autoFilter ref="C132:K6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 s="1" customFormat="1" ht="12" customHeight="1">
      <c r="B8" s="21"/>
      <c r="D8" s="28" t="s">
        <v>128</v>
      </c>
      <c r="L8" s="21"/>
    </row>
    <row r="9" s="2" customFormat="1" ht="16.5" customHeight="1">
      <c r="A9" s="31"/>
      <c r="B9" s="32"/>
      <c r="C9" s="31"/>
      <c r="D9" s="31"/>
      <c r="E9" s="124" t="s">
        <v>131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1033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5"/>
      <c r="B29" s="126"/>
      <c r="C29" s="125"/>
      <c r="D29" s="125"/>
      <c r="E29" s="29" t="s">
        <v>1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ROUND(J127, 2)</f>
        <v>7231105.3200000003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ROUND((SUM(BE127:BE206)),  2)</f>
        <v>7231105.3200000003</v>
      </c>
      <c r="G35" s="31"/>
      <c r="H35" s="31"/>
      <c r="I35" s="131">
        <v>0.20999999999999999</v>
      </c>
      <c r="J35" s="130">
        <f>ROUND(((SUM(BE127:BE206))*I35),  2)</f>
        <v>1518532.1200000001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ROUND((SUM(BF127:BF206)),  2)</f>
        <v>0</v>
      </c>
      <c r="G36" s="31"/>
      <c r="H36" s="31"/>
      <c r="I36" s="131">
        <v>0.14999999999999999</v>
      </c>
      <c r="J36" s="130">
        <f>ROUND(((SUM(BF127:BF206))*I36),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ROUND((SUM(BG127:BG206)),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ROUND((SUM(BH127:BH206)),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ROUND((SUM(BI127:BI206)),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8749637.4400000013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131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D.1.2 - Mostní objekty a zdi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J127</f>
        <v>7231105.3200000003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161</v>
      </c>
      <c r="E99" s="145"/>
      <c r="F99" s="145"/>
      <c r="G99" s="145"/>
      <c r="H99" s="145"/>
      <c r="I99" s="145"/>
      <c r="J99" s="146">
        <f>J128</f>
        <v>7231105.3200000003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1034</v>
      </c>
      <c r="E100" s="149"/>
      <c r="F100" s="149"/>
      <c r="G100" s="149"/>
      <c r="H100" s="149"/>
      <c r="I100" s="149"/>
      <c r="J100" s="150">
        <f>J129</f>
        <v>1670142.8000000001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1035</v>
      </c>
      <c r="E101" s="149"/>
      <c r="F101" s="149"/>
      <c r="G101" s="149"/>
      <c r="H101" s="149"/>
      <c r="I101" s="149"/>
      <c r="J101" s="150">
        <f>J154</f>
        <v>4340781.3600000003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164</v>
      </c>
      <c r="E102" s="149"/>
      <c r="F102" s="149"/>
      <c r="G102" s="149"/>
      <c r="H102" s="149"/>
      <c r="I102" s="149"/>
      <c r="J102" s="150">
        <f>J177</f>
        <v>193523.22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165</v>
      </c>
      <c r="E103" s="149"/>
      <c r="F103" s="149"/>
      <c r="G103" s="149"/>
      <c r="H103" s="149"/>
      <c r="I103" s="149"/>
      <c r="J103" s="150">
        <f>J184</f>
        <v>11247.5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167</v>
      </c>
      <c r="E104" s="149"/>
      <c r="F104" s="149"/>
      <c r="G104" s="149"/>
      <c r="H104" s="149"/>
      <c r="I104" s="149"/>
      <c r="J104" s="150">
        <f>J187</f>
        <v>167645.73000000001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7"/>
      <c r="C105" s="10"/>
      <c r="D105" s="148" t="s">
        <v>169</v>
      </c>
      <c r="E105" s="149"/>
      <c r="F105" s="149"/>
      <c r="G105" s="149"/>
      <c r="H105" s="149"/>
      <c r="I105" s="149"/>
      <c r="J105" s="150">
        <f>J204</f>
        <v>847764.70999999996</v>
      </c>
      <c r="K105" s="10"/>
      <c r="L105" s="14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="2" customFormat="1" ht="6.96" customHeight="1">
      <c r="A111" s="31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2" t="s">
        <v>174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14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124" t="str">
        <f>E7</f>
        <v>Propojení Labské a Ploučnické cyklostezky, Děčín</v>
      </c>
      <c r="F115" s="28"/>
      <c r="G115" s="28"/>
      <c r="H115" s="28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1" customFormat="1" ht="12" customHeight="1">
      <c r="B116" s="21"/>
      <c r="C116" s="28" t="s">
        <v>128</v>
      </c>
      <c r="L116" s="21"/>
    </row>
    <row r="117" s="2" customFormat="1" ht="16.5" customHeight="1">
      <c r="A117" s="31"/>
      <c r="B117" s="32"/>
      <c r="C117" s="31"/>
      <c r="D117" s="31"/>
      <c r="E117" s="124" t="s">
        <v>131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134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59" t="str">
        <f>E11</f>
        <v>D.1.2 - Mostní objekty a zdi</v>
      </c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18</v>
      </c>
      <c r="D121" s="31"/>
      <c r="E121" s="31"/>
      <c r="F121" s="25" t="str">
        <f>F14</f>
        <v xml:space="preserve"> </v>
      </c>
      <c r="G121" s="31"/>
      <c r="H121" s="31"/>
      <c r="I121" s="28" t="s">
        <v>20</v>
      </c>
      <c r="J121" s="61" t="str">
        <f>IF(J14="","",J14)</f>
        <v>15. 11. 2022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22</v>
      </c>
      <c r="D123" s="31"/>
      <c r="E123" s="31"/>
      <c r="F123" s="25" t="str">
        <f>E17</f>
        <v>Statutární město Děčín</v>
      </c>
      <c r="G123" s="31"/>
      <c r="H123" s="31"/>
      <c r="I123" s="28" t="s">
        <v>27</v>
      </c>
      <c r="J123" s="29" t="str">
        <f>E23</f>
        <v>Ing. Vladimír Polda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5.15" customHeight="1">
      <c r="A124" s="31"/>
      <c r="B124" s="32"/>
      <c r="C124" s="28" t="s">
        <v>26</v>
      </c>
      <c r="D124" s="31"/>
      <c r="E124" s="31"/>
      <c r="F124" s="25" t="str">
        <f>IF(E20="","",E20)</f>
        <v xml:space="preserve"> </v>
      </c>
      <c r="G124" s="31"/>
      <c r="H124" s="31"/>
      <c r="I124" s="28" t="s">
        <v>30</v>
      </c>
      <c r="J124" s="29" t="str">
        <f>E26</f>
        <v>Ing. Jan Duben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0.32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11" customFormat="1" ht="29.28" customHeight="1">
      <c r="A126" s="151"/>
      <c r="B126" s="152"/>
      <c r="C126" s="153" t="s">
        <v>175</v>
      </c>
      <c r="D126" s="154" t="s">
        <v>58</v>
      </c>
      <c r="E126" s="154" t="s">
        <v>54</v>
      </c>
      <c r="F126" s="154" t="s">
        <v>55</v>
      </c>
      <c r="G126" s="154" t="s">
        <v>176</v>
      </c>
      <c r="H126" s="154" t="s">
        <v>177</v>
      </c>
      <c r="I126" s="154" t="s">
        <v>178</v>
      </c>
      <c r="J126" s="155" t="s">
        <v>158</v>
      </c>
      <c r="K126" s="156" t="s">
        <v>179</v>
      </c>
      <c r="L126" s="157"/>
      <c r="M126" s="78" t="s">
        <v>1</v>
      </c>
      <c r="N126" s="79" t="s">
        <v>37</v>
      </c>
      <c r="O126" s="79" t="s">
        <v>180</v>
      </c>
      <c r="P126" s="79" t="s">
        <v>181</v>
      </c>
      <c r="Q126" s="79" t="s">
        <v>182</v>
      </c>
      <c r="R126" s="79" t="s">
        <v>183</v>
      </c>
      <c r="S126" s="79" t="s">
        <v>184</v>
      </c>
      <c r="T126" s="80" t="s">
        <v>185</v>
      </c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</row>
    <row r="127" s="2" customFormat="1" ht="22.8" customHeight="1">
      <c r="A127" s="31"/>
      <c r="B127" s="32"/>
      <c r="C127" s="85" t="s">
        <v>186</v>
      </c>
      <c r="D127" s="31"/>
      <c r="E127" s="31"/>
      <c r="F127" s="31"/>
      <c r="G127" s="31"/>
      <c r="H127" s="31"/>
      <c r="I127" s="31"/>
      <c r="J127" s="158">
        <f>BK127</f>
        <v>7231105.3200000003</v>
      </c>
      <c r="K127" s="31"/>
      <c r="L127" s="32"/>
      <c r="M127" s="81"/>
      <c r="N127" s="65"/>
      <c r="O127" s="82"/>
      <c r="P127" s="159">
        <f>P128</f>
        <v>5236.812108000001</v>
      </c>
      <c r="Q127" s="82"/>
      <c r="R127" s="159">
        <f>R128</f>
        <v>1319.8891053</v>
      </c>
      <c r="S127" s="82"/>
      <c r="T127" s="160">
        <f>T128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72</v>
      </c>
      <c r="AU127" s="18" t="s">
        <v>160</v>
      </c>
      <c r="BK127" s="161">
        <f>BK128</f>
        <v>7231105.3200000003</v>
      </c>
    </row>
    <row r="128" s="12" customFormat="1" ht="25.92" customHeight="1">
      <c r="A128" s="12"/>
      <c r="B128" s="162"/>
      <c r="C128" s="12"/>
      <c r="D128" s="163" t="s">
        <v>72</v>
      </c>
      <c r="E128" s="164" t="s">
        <v>187</v>
      </c>
      <c r="F128" s="164" t="s">
        <v>188</v>
      </c>
      <c r="G128" s="12"/>
      <c r="H128" s="12"/>
      <c r="I128" s="12"/>
      <c r="J128" s="165">
        <f>BK128</f>
        <v>7231105.3200000003</v>
      </c>
      <c r="K128" s="12"/>
      <c r="L128" s="162"/>
      <c r="M128" s="166"/>
      <c r="N128" s="167"/>
      <c r="O128" s="167"/>
      <c r="P128" s="168">
        <f>P129+P154+P177+P184+P187+P204</f>
        <v>5236.812108000001</v>
      </c>
      <c r="Q128" s="167"/>
      <c r="R128" s="168">
        <f>R129+R154+R177+R184+R187+R204</f>
        <v>1319.8891053</v>
      </c>
      <c r="S128" s="167"/>
      <c r="T128" s="169">
        <f>T129+T154+T177+T184+T187+T204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3" t="s">
        <v>79</v>
      </c>
      <c r="AT128" s="170" t="s">
        <v>72</v>
      </c>
      <c r="AU128" s="170" t="s">
        <v>73</v>
      </c>
      <c r="AY128" s="163" t="s">
        <v>189</v>
      </c>
      <c r="BK128" s="171">
        <f>BK129+BK154+BK177+BK184+BK187+BK204</f>
        <v>7231105.3200000003</v>
      </c>
    </row>
    <row r="129" s="12" customFormat="1" ht="22.8" customHeight="1">
      <c r="A129" s="12"/>
      <c r="B129" s="162"/>
      <c r="C129" s="12"/>
      <c r="D129" s="163" t="s">
        <v>72</v>
      </c>
      <c r="E129" s="172" t="s">
        <v>81</v>
      </c>
      <c r="F129" s="172" t="s">
        <v>1036</v>
      </c>
      <c r="G129" s="12"/>
      <c r="H129" s="12"/>
      <c r="I129" s="12"/>
      <c r="J129" s="173">
        <f>BK129</f>
        <v>1670142.8000000001</v>
      </c>
      <c r="K129" s="12"/>
      <c r="L129" s="162"/>
      <c r="M129" s="166"/>
      <c r="N129" s="167"/>
      <c r="O129" s="167"/>
      <c r="P129" s="168">
        <f>SUM(P130:P153)</f>
        <v>1498.0308</v>
      </c>
      <c r="Q129" s="167"/>
      <c r="R129" s="168">
        <f>SUM(R130:R153)</f>
        <v>29.016358</v>
      </c>
      <c r="S129" s="167"/>
      <c r="T129" s="169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3" t="s">
        <v>79</v>
      </c>
      <c r="AT129" s="170" t="s">
        <v>72</v>
      </c>
      <c r="AU129" s="170" t="s">
        <v>79</v>
      </c>
      <c r="AY129" s="163" t="s">
        <v>189</v>
      </c>
      <c r="BK129" s="171">
        <f>SUM(BK130:BK153)</f>
        <v>1670142.8000000001</v>
      </c>
    </row>
    <row r="130" s="2" customFormat="1" ht="33" customHeight="1">
      <c r="A130" s="31"/>
      <c r="B130" s="174"/>
      <c r="C130" s="175" t="s">
        <v>79</v>
      </c>
      <c r="D130" s="175" t="s">
        <v>191</v>
      </c>
      <c r="E130" s="176" t="s">
        <v>1037</v>
      </c>
      <c r="F130" s="177" t="s">
        <v>1038</v>
      </c>
      <c r="G130" s="178" t="s">
        <v>256</v>
      </c>
      <c r="H130" s="179">
        <v>306</v>
      </c>
      <c r="I130" s="180">
        <v>1470</v>
      </c>
      <c r="J130" s="180">
        <f>ROUND(I130*H130,2)</f>
        <v>449820</v>
      </c>
      <c r="K130" s="181"/>
      <c r="L130" s="32"/>
      <c r="M130" s="182" t="s">
        <v>1</v>
      </c>
      <c r="N130" s="183" t="s">
        <v>38</v>
      </c>
      <c r="O130" s="184">
        <v>1.9339999999999999</v>
      </c>
      <c r="P130" s="184">
        <f>O130*H130</f>
        <v>591.80399999999997</v>
      </c>
      <c r="Q130" s="184">
        <v>0.00021000000000000001</v>
      </c>
      <c r="R130" s="184">
        <f>Q130*H130</f>
        <v>0.064259999999999998</v>
      </c>
      <c r="S130" s="184">
        <v>0</v>
      </c>
      <c r="T130" s="18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6" t="s">
        <v>195</v>
      </c>
      <c r="AT130" s="186" t="s">
        <v>191</v>
      </c>
      <c r="AU130" s="186" t="s">
        <v>81</v>
      </c>
      <c r="AY130" s="18" t="s">
        <v>189</v>
      </c>
      <c r="BE130" s="187">
        <f>IF(N130="základní",J130,0)</f>
        <v>449820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8" t="s">
        <v>79</v>
      </c>
      <c r="BK130" s="187">
        <f>ROUND(I130*H130,2)</f>
        <v>449820</v>
      </c>
      <c r="BL130" s="18" t="s">
        <v>195</v>
      </c>
      <c r="BM130" s="186" t="s">
        <v>1039</v>
      </c>
    </row>
    <row r="131" s="13" customFormat="1">
      <c r="A131" s="13"/>
      <c r="B131" s="188"/>
      <c r="C131" s="13"/>
      <c r="D131" s="189" t="s">
        <v>197</v>
      </c>
      <c r="E131" s="190" t="s">
        <v>1</v>
      </c>
      <c r="F131" s="191" t="s">
        <v>1040</v>
      </c>
      <c r="G131" s="13"/>
      <c r="H131" s="192">
        <v>306</v>
      </c>
      <c r="I131" s="13"/>
      <c r="J131" s="13"/>
      <c r="K131" s="13"/>
      <c r="L131" s="188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0" t="s">
        <v>197</v>
      </c>
      <c r="AU131" s="190" t="s">
        <v>81</v>
      </c>
      <c r="AV131" s="13" t="s">
        <v>81</v>
      </c>
      <c r="AW131" s="13" t="s">
        <v>29</v>
      </c>
      <c r="AX131" s="13" t="s">
        <v>79</v>
      </c>
      <c r="AY131" s="190" t="s">
        <v>189</v>
      </c>
    </row>
    <row r="132" s="2" customFormat="1" ht="24.15" customHeight="1">
      <c r="A132" s="31"/>
      <c r="B132" s="174"/>
      <c r="C132" s="175" t="s">
        <v>81</v>
      </c>
      <c r="D132" s="175" t="s">
        <v>191</v>
      </c>
      <c r="E132" s="176" t="s">
        <v>1041</v>
      </c>
      <c r="F132" s="177" t="s">
        <v>1042</v>
      </c>
      <c r="G132" s="178" t="s">
        <v>1043</v>
      </c>
      <c r="H132" s="179">
        <v>30.600000000000001</v>
      </c>
      <c r="I132" s="180">
        <v>2930</v>
      </c>
      <c r="J132" s="180">
        <f>ROUND(I132*H132,2)</f>
        <v>89658</v>
      </c>
      <c r="K132" s="181"/>
      <c r="L132" s="32"/>
      <c r="M132" s="182" t="s">
        <v>1</v>
      </c>
      <c r="N132" s="183" t="s">
        <v>38</v>
      </c>
      <c r="O132" s="184">
        <v>3.4380000000000002</v>
      </c>
      <c r="P132" s="184">
        <f>O132*H132</f>
        <v>105.20280000000001</v>
      </c>
      <c r="Q132" s="184">
        <v>6.0000000000000002E-05</v>
      </c>
      <c r="R132" s="184">
        <f>Q132*H132</f>
        <v>0.0018360000000000002</v>
      </c>
      <c r="S132" s="184">
        <v>0</v>
      </c>
      <c r="T132" s="18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6" t="s">
        <v>195</v>
      </c>
      <c r="AT132" s="186" t="s">
        <v>191</v>
      </c>
      <c r="AU132" s="186" t="s">
        <v>81</v>
      </c>
      <c r="AY132" s="18" t="s">
        <v>189</v>
      </c>
      <c r="BE132" s="187">
        <f>IF(N132="základní",J132,0)</f>
        <v>89658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8" t="s">
        <v>79</v>
      </c>
      <c r="BK132" s="187">
        <f>ROUND(I132*H132,2)</f>
        <v>89658</v>
      </c>
      <c r="BL132" s="18" t="s">
        <v>195</v>
      </c>
      <c r="BM132" s="186" t="s">
        <v>1044</v>
      </c>
    </row>
    <row r="133" s="13" customFormat="1">
      <c r="A133" s="13"/>
      <c r="B133" s="188"/>
      <c r="C133" s="13"/>
      <c r="D133" s="189" t="s">
        <v>197</v>
      </c>
      <c r="E133" s="190" t="s">
        <v>1</v>
      </c>
      <c r="F133" s="191" t="s">
        <v>1045</v>
      </c>
      <c r="G133" s="13"/>
      <c r="H133" s="192">
        <v>30.600000000000001</v>
      </c>
      <c r="I133" s="13"/>
      <c r="J133" s="13"/>
      <c r="K133" s="13"/>
      <c r="L133" s="188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197</v>
      </c>
      <c r="AU133" s="190" t="s">
        <v>81</v>
      </c>
      <c r="AV133" s="13" t="s">
        <v>81</v>
      </c>
      <c r="AW133" s="13" t="s">
        <v>29</v>
      </c>
      <c r="AX133" s="13" t="s">
        <v>79</v>
      </c>
      <c r="AY133" s="190" t="s">
        <v>189</v>
      </c>
    </row>
    <row r="134" s="2" customFormat="1" ht="16.5" customHeight="1">
      <c r="A134" s="31"/>
      <c r="B134" s="174"/>
      <c r="C134" s="203" t="s">
        <v>98</v>
      </c>
      <c r="D134" s="203" t="s">
        <v>317</v>
      </c>
      <c r="E134" s="204" t="s">
        <v>1046</v>
      </c>
      <c r="F134" s="205" t="s">
        <v>1047</v>
      </c>
      <c r="G134" s="206" t="s">
        <v>290</v>
      </c>
      <c r="H134" s="207">
        <v>11.85</v>
      </c>
      <c r="I134" s="208">
        <v>5770</v>
      </c>
      <c r="J134" s="208">
        <f>ROUND(I134*H134,2)</f>
        <v>68374.5</v>
      </c>
      <c r="K134" s="209"/>
      <c r="L134" s="210"/>
      <c r="M134" s="211" t="s">
        <v>1</v>
      </c>
      <c r="N134" s="212" t="s">
        <v>38</v>
      </c>
      <c r="O134" s="184">
        <v>0</v>
      </c>
      <c r="P134" s="184">
        <f>O134*H134</f>
        <v>0</v>
      </c>
      <c r="Q134" s="184">
        <v>1</v>
      </c>
      <c r="R134" s="184">
        <f>Q134*H134</f>
        <v>11.85</v>
      </c>
      <c r="S134" s="184">
        <v>0</v>
      </c>
      <c r="T134" s="18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6" t="s">
        <v>232</v>
      </c>
      <c r="AT134" s="186" t="s">
        <v>317</v>
      </c>
      <c r="AU134" s="186" t="s">
        <v>81</v>
      </c>
      <c r="AY134" s="18" t="s">
        <v>189</v>
      </c>
      <c r="BE134" s="187">
        <f>IF(N134="základní",J134,0)</f>
        <v>68374.5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8" t="s">
        <v>79</v>
      </c>
      <c r="BK134" s="187">
        <f>ROUND(I134*H134,2)</f>
        <v>68374.5</v>
      </c>
      <c r="BL134" s="18" t="s">
        <v>195</v>
      </c>
      <c r="BM134" s="186" t="s">
        <v>1048</v>
      </c>
    </row>
    <row r="135" s="13" customFormat="1">
      <c r="A135" s="13"/>
      <c r="B135" s="188"/>
      <c r="C135" s="13"/>
      <c r="D135" s="189" t="s">
        <v>197</v>
      </c>
      <c r="E135" s="190" t="s">
        <v>1</v>
      </c>
      <c r="F135" s="191" t="s">
        <v>1049</v>
      </c>
      <c r="G135" s="13"/>
      <c r="H135" s="192">
        <v>11.85</v>
      </c>
      <c r="I135" s="13"/>
      <c r="J135" s="13"/>
      <c r="K135" s="13"/>
      <c r="L135" s="188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197</v>
      </c>
      <c r="AU135" s="190" t="s">
        <v>81</v>
      </c>
      <c r="AV135" s="13" t="s">
        <v>81</v>
      </c>
      <c r="AW135" s="13" t="s">
        <v>29</v>
      </c>
      <c r="AX135" s="13" t="s">
        <v>79</v>
      </c>
      <c r="AY135" s="190" t="s">
        <v>189</v>
      </c>
    </row>
    <row r="136" s="2" customFormat="1" ht="24.15" customHeight="1">
      <c r="A136" s="31"/>
      <c r="B136" s="174"/>
      <c r="C136" s="175" t="s">
        <v>195</v>
      </c>
      <c r="D136" s="175" t="s">
        <v>191</v>
      </c>
      <c r="E136" s="176" t="s">
        <v>1050</v>
      </c>
      <c r="F136" s="177" t="s">
        <v>1051</v>
      </c>
      <c r="G136" s="178" t="s">
        <v>256</v>
      </c>
      <c r="H136" s="179">
        <v>306</v>
      </c>
      <c r="I136" s="180">
        <v>1410</v>
      </c>
      <c r="J136" s="180">
        <f>ROUND(I136*H136,2)</f>
        <v>431460</v>
      </c>
      <c r="K136" s="181"/>
      <c r="L136" s="32"/>
      <c r="M136" s="182" t="s">
        <v>1</v>
      </c>
      <c r="N136" s="183" t="s">
        <v>38</v>
      </c>
      <c r="O136" s="184">
        <v>2.3039999999999998</v>
      </c>
      <c r="P136" s="184">
        <f>O136*H136</f>
        <v>705.024</v>
      </c>
      <c r="Q136" s="184">
        <v>0.037010000000000001</v>
      </c>
      <c r="R136" s="184">
        <f>Q136*H136</f>
        <v>11.325060000000001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195</v>
      </c>
      <c r="AT136" s="186" t="s">
        <v>191</v>
      </c>
      <c r="AU136" s="186" t="s">
        <v>81</v>
      </c>
      <c r="AY136" s="18" t="s">
        <v>189</v>
      </c>
      <c r="BE136" s="187">
        <f>IF(N136="základní",J136,0)</f>
        <v>431460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431460</v>
      </c>
      <c r="BL136" s="18" t="s">
        <v>195</v>
      </c>
      <c r="BM136" s="186" t="s">
        <v>1052</v>
      </c>
    </row>
    <row r="137" s="13" customFormat="1">
      <c r="A137" s="13"/>
      <c r="B137" s="188"/>
      <c r="C137" s="13"/>
      <c r="D137" s="189" t="s">
        <v>197</v>
      </c>
      <c r="E137" s="190" t="s">
        <v>1</v>
      </c>
      <c r="F137" s="191" t="s">
        <v>1053</v>
      </c>
      <c r="G137" s="13"/>
      <c r="H137" s="192">
        <v>306</v>
      </c>
      <c r="I137" s="13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197</v>
      </c>
      <c r="AU137" s="190" t="s">
        <v>81</v>
      </c>
      <c r="AV137" s="13" t="s">
        <v>81</v>
      </c>
      <c r="AW137" s="13" t="s">
        <v>29</v>
      </c>
      <c r="AX137" s="13" t="s">
        <v>79</v>
      </c>
      <c r="AY137" s="190" t="s">
        <v>189</v>
      </c>
    </row>
    <row r="138" s="2" customFormat="1" ht="24.15" customHeight="1">
      <c r="A138" s="31"/>
      <c r="B138" s="174"/>
      <c r="C138" s="203" t="s">
        <v>210</v>
      </c>
      <c r="D138" s="203" t="s">
        <v>317</v>
      </c>
      <c r="E138" s="204" t="s">
        <v>1054</v>
      </c>
      <c r="F138" s="205" t="s">
        <v>1055</v>
      </c>
      <c r="G138" s="206" t="s">
        <v>256</v>
      </c>
      <c r="H138" s="207">
        <v>198</v>
      </c>
      <c r="I138" s="208">
        <v>2080</v>
      </c>
      <c r="J138" s="208">
        <f>ROUND(I138*H138,2)</f>
        <v>411840</v>
      </c>
      <c r="K138" s="209"/>
      <c r="L138" s="210"/>
      <c r="M138" s="211" t="s">
        <v>1</v>
      </c>
      <c r="N138" s="212" t="s">
        <v>38</v>
      </c>
      <c r="O138" s="184">
        <v>0</v>
      </c>
      <c r="P138" s="184">
        <f>O138*H138</f>
        <v>0</v>
      </c>
      <c r="Q138" s="184">
        <v>0.019480000000000001</v>
      </c>
      <c r="R138" s="184">
        <f>Q138*H138</f>
        <v>3.85704</v>
      </c>
      <c r="S138" s="184">
        <v>0</v>
      </c>
      <c r="T138" s="18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6" t="s">
        <v>232</v>
      </c>
      <c r="AT138" s="186" t="s">
        <v>317</v>
      </c>
      <c r="AU138" s="186" t="s">
        <v>81</v>
      </c>
      <c r="AY138" s="18" t="s">
        <v>189</v>
      </c>
      <c r="BE138" s="187">
        <f>IF(N138="základní",J138,0)</f>
        <v>411840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79</v>
      </c>
      <c r="BK138" s="187">
        <f>ROUND(I138*H138,2)</f>
        <v>411840</v>
      </c>
      <c r="BL138" s="18" t="s">
        <v>195</v>
      </c>
      <c r="BM138" s="186" t="s">
        <v>1056</v>
      </c>
    </row>
    <row r="139" s="13" customFormat="1">
      <c r="A139" s="13"/>
      <c r="B139" s="188"/>
      <c r="C139" s="13"/>
      <c r="D139" s="189" t="s">
        <v>197</v>
      </c>
      <c r="E139" s="190" t="s">
        <v>1</v>
      </c>
      <c r="F139" s="191" t="s">
        <v>1057</v>
      </c>
      <c r="G139" s="13"/>
      <c r="H139" s="192">
        <v>180</v>
      </c>
      <c r="I139" s="13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0" t="s">
        <v>197</v>
      </c>
      <c r="AU139" s="190" t="s">
        <v>81</v>
      </c>
      <c r="AV139" s="13" t="s">
        <v>81</v>
      </c>
      <c r="AW139" s="13" t="s">
        <v>29</v>
      </c>
      <c r="AX139" s="13" t="s">
        <v>79</v>
      </c>
      <c r="AY139" s="190" t="s">
        <v>189</v>
      </c>
    </row>
    <row r="140" s="13" customFormat="1">
      <c r="A140" s="13"/>
      <c r="B140" s="188"/>
      <c r="C140" s="13"/>
      <c r="D140" s="189" t="s">
        <v>197</v>
      </c>
      <c r="E140" s="13"/>
      <c r="F140" s="191" t="s">
        <v>1058</v>
      </c>
      <c r="G140" s="13"/>
      <c r="H140" s="192">
        <v>198</v>
      </c>
      <c r="I140" s="13"/>
      <c r="J140" s="13"/>
      <c r="K140" s="13"/>
      <c r="L140" s="188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197</v>
      </c>
      <c r="AU140" s="190" t="s">
        <v>81</v>
      </c>
      <c r="AV140" s="13" t="s">
        <v>81</v>
      </c>
      <c r="AW140" s="13" t="s">
        <v>3</v>
      </c>
      <c r="AX140" s="13" t="s">
        <v>79</v>
      </c>
      <c r="AY140" s="190" t="s">
        <v>189</v>
      </c>
    </row>
    <row r="141" s="2" customFormat="1" ht="21.75" customHeight="1">
      <c r="A141" s="31"/>
      <c r="B141" s="174"/>
      <c r="C141" s="203" t="s">
        <v>215</v>
      </c>
      <c r="D141" s="203" t="s">
        <v>317</v>
      </c>
      <c r="E141" s="204" t="s">
        <v>1059</v>
      </c>
      <c r="F141" s="205" t="s">
        <v>1060</v>
      </c>
      <c r="G141" s="206" t="s">
        <v>256</v>
      </c>
      <c r="H141" s="207">
        <v>138.59999999999999</v>
      </c>
      <c r="I141" s="208">
        <v>1030</v>
      </c>
      <c r="J141" s="208">
        <f>ROUND(I141*H141,2)</f>
        <v>142758</v>
      </c>
      <c r="K141" s="209"/>
      <c r="L141" s="210"/>
      <c r="M141" s="211" t="s">
        <v>1</v>
      </c>
      <c r="N141" s="212" t="s">
        <v>38</v>
      </c>
      <c r="O141" s="184">
        <v>0</v>
      </c>
      <c r="P141" s="184">
        <f>O141*H141</f>
        <v>0</v>
      </c>
      <c r="Q141" s="184">
        <v>0.010359999999999999</v>
      </c>
      <c r="R141" s="184">
        <f>Q141*H141</f>
        <v>1.4358959999999998</v>
      </c>
      <c r="S141" s="184">
        <v>0</v>
      </c>
      <c r="T141" s="18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6" t="s">
        <v>232</v>
      </c>
      <c r="AT141" s="186" t="s">
        <v>317</v>
      </c>
      <c r="AU141" s="186" t="s">
        <v>81</v>
      </c>
      <c r="AY141" s="18" t="s">
        <v>189</v>
      </c>
      <c r="BE141" s="187">
        <f>IF(N141="základní",J141,0)</f>
        <v>142758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8" t="s">
        <v>79</v>
      </c>
      <c r="BK141" s="187">
        <f>ROUND(I141*H141,2)</f>
        <v>142758</v>
      </c>
      <c r="BL141" s="18" t="s">
        <v>195</v>
      </c>
      <c r="BM141" s="186" t="s">
        <v>1061</v>
      </c>
    </row>
    <row r="142" s="13" customFormat="1">
      <c r="A142" s="13"/>
      <c r="B142" s="188"/>
      <c r="C142" s="13"/>
      <c r="D142" s="189" t="s">
        <v>197</v>
      </c>
      <c r="E142" s="190" t="s">
        <v>1</v>
      </c>
      <c r="F142" s="191" t="s">
        <v>1062</v>
      </c>
      <c r="G142" s="13"/>
      <c r="H142" s="192">
        <v>126</v>
      </c>
      <c r="I142" s="13"/>
      <c r="J142" s="13"/>
      <c r="K142" s="13"/>
      <c r="L142" s="188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0" t="s">
        <v>197</v>
      </c>
      <c r="AU142" s="190" t="s">
        <v>81</v>
      </c>
      <c r="AV142" s="13" t="s">
        <v>81</v>
      </c>
      <c r="AW142" s="13" t="s">
        <v>29</v>
      </c>
      <c r="AX142" s="13" t="s">
        <v>79</v>
      </c>
      <c r="AY142" s="190" t="s">
        <v>189</v>
      </c>
    </row>
    <row r="143" s="13" customFormat="1">
      <c r="A143" s="13"/>
      <c r="B143" s="188"/>
      <c r="C143" s="13"/>
      <c r="D143" s="189" t="s">
        <v>197</v>
      </c>
      <c r="E143" s="13"/>
      <c r="F143" s="191" t="s">
        <v>1063</v>
      </c>
      <c r="G143" s="13"/>
      <c r="H143" s="192">
        <v>138.59999999999999</v>
      </c>
      <c r="I143" s="13"/>
      <c r="J143" s="13"/>
      <c r="K143" s="13"/>
      <c r="L143" s="188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197</v>
      </c>
      <c r="AU143" s="190" t="s">
        <v>81</v>
      </c>
      <c r="AV143" s="13" t="s">
        <v>81</v>
      </c>
      <c r="AW143" s="13" t="s">
        <v>3</v>
      </c>
      <c r="AX143" s="13" t="s">
        <v>79</v>
      </c>
      <c r="AY143" s="190" t="s">
        <v>189</v>
      </c>
    </row>
    <row r="144" s="2" customFormat="1" ht="24.15" customHeight="1">
      <c r="A144" s="31"/>
      <c r="B144" s="174"/>
      <c r="C144" s="175" t="s">
        <v>227</v>
      </c>
      <c r="D144" s="175" t="s">
        <v>191</v>
      </c>
      <c r="E144" s="176" t="s">
        <v>1064</v>
      </c>
      <c r="F144" s="177" t="s">
        <v>1065</v>
      </c>
      <c r="G144" s="178" t="s">
        <v>194</v>
      </c>
      <c r="H144" s="179">
        <v>40</v>
      </c>
      <c r="I144" s="180">
        <v>1190</v>
      </c>
      <c r="J144" s="180">
        <f>ROUND(I144*H144,2)</f>
        <v>47600</v>
      </c>
      <c r="K144" s="181"/>
      <c r="L144" s="32"/>
      <c r="M144" s="182" t="s">
        <v>1</v>
      </c>
      <c r="N144" s="183" t="s">
        <v>38</v>
      </c>
      <c r="O144" s="184">
        <v>2.3999999999999999</v>
      </c>
      <c r="P144" s="184">
        <f>O144*H144</f>
        <v>96</v>
      </c>
      <c r="Q144" s="184">
        <v>0.00060999999999999997</v>
      </c>
      <c r="R144" s="184">
        <f>Q144*H144</f>
        <v>0.024399999999999998</v>
      </c>
      <c r="S144" s="184">
        <v>0</v>
      </c>
      <c r="T144" s="18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6" t="s">
        <v>195</v>
      </c>
      <c r="AT144" s="186" t="s">
        <v>191</v>
      </c>
      <c r="AU144" s="186" t="s">
        <v>81</v>
      </c>
      <c r="AY144" s="18" t="s">
        <v>189</v>
      </c>
      <c r="BE144" s="187">
        <f>IF(N144="základní",J144,0)</f>
        <v>47600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79</v>
      </c>
      <c r="BK144" s="187">
        <f>ROUND(I144*H144,2)</f>
        <v>47600</v>
      </c>
      <c r="BL144" s="18" t="s">
        <v>195</v>
      </c>
      <c r="BM144" s="186" t="s">
        <v>1066</v>
      </c>
    </row>
    <row r="145" s="13" customFormat="1">
      <c r="A145" s="13"/>
      <c r="B145" s="188"/>
      <c r="C145" s="13"/>
      <c r="D145" s="189" t="s">
        <v>197</v>
      </c>
      <c r="E145" s="190" t="s">
        <v>1</v>
      </c>
      <c r="F145" s="191" t="s">
        <v>1067</v>
      </c>
      <c r="G145" s="13"/>
      <c r="H145" s="192">
        <v>40</v>
      </c>
      <c r="I145" s="13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0" t="s">
        <v>197</v>
      </c>
      <c r="AU145" s="190" t="s">
        <v>81</v>
      </c>
      <c r="AV145" s="13" t="s">
        <v>81</v>
      </c>
      <c r="AW145" s="13" t="s">
        <v>29</v>
      </c>
      <c r="AX145" s="13" t="s">
        <v>79</v>
      </c>
      <c r="AY145" s="190" t="s">
        <v>189</v>
      </c>
    </row>
    <row r="146" s="2" customFormat="1" ht="24.15" customHeight="1">
      <c r="A146" s="31"/>
      <c r="B146" s="174"/>
      <c r="C146" s="203" t="s">
        <v>232</v>
      </c>
      <c r="D146" s="203" t="s">
        <v>317</v>
      </c>
      <c r="E146" s="204" t="s">
        <v>1068</v>
      </c>
      <c r="F146" s="205" t="s">
        <v>1069</v>
      </c>
      <c r="G146" s="206" t="s">
        <v>256</v>
      </c>
      <c r="H146" s="207">
        <v>4.2000000000000002</v>
      </c>
      <c r="I146" s="208">
        <v>1950</v>
      </c>
      <c r="J146" s="208">
        <f>ROUND(I146*H146,2)</f>
        <v>8190</v>
      </c>
      <c r="K146" s="209"/>
      <c r="L146" s="210"/>
      <c r="M146" s="211" t="s">
        <v>1</v>
      </c>
      <c r="N146" s="212" t="s">
        <v>38</v>
      </c>
      <c r="O146" s="184">
        <v>0</v>
      </c>
      <c r="P146" s="184">
        <f>O146*H146</f>
        <v>0</v>
      </c>
      <c r="Q146" s="184">
        <v>0.019730000000000001</v>
      </c>
      <c r="R146" s="184">
        <f>Q146*H146</f>
        <v>0.082866000000000009</v>
      </c>
      <c r="S146" s="184">
        <v>0</v>
      </c>
      <c r="T146" s="18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6" t="s">
        <v>232</v>
      </c>
      <c r="AT146" s="186" t="s">
        <v>317</v>
      </c>
      <c r="AU146" s="186" t="s">
        <v>81</v>
      </c>
      <c r="AY146" s="18" t="s">
        <v>189</v>
      </c>
      <c r="BE146" s="187">
        <f>IF(N146="základní",J146,0)</f>
        <v>8190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79</v>
      </c>
      <c r="BK146" s="187">
        <f>ROUND(I146*H146,2)</f>
        <v>8190</v>
      </c>
      <c r="BL146" s="18" t="s">
        <v>195</v>
      </c>
      <c r="BM146" s="186" t="s">
        <v>1070</v>
      </c>
    </row>
    <row r="147" s="13" customFormat="1">
      <c r="A147" s="13"/>
      <c r="B147" s="188"/>
      <c r="C147" s="13"/>
      <c r="D147" s="189" t="s">
        <v>197</v>
      </c>
      <c r="E147" s="190" t="s">
        <v>1</v>
      </c>
      <c r="F147" s="191" t="s">
        <v>1071</v>
      </c>
      <c r="G147" s="13"/>
      <c r="H147" s="192">
        <v>4.2000000000000002</v>
      </c>
      <c r="I147" s="13"/>
      <c r="J147" s="13"/>
      <c r="K147" s="13"/>
      <c r="L147" s="188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197</v>
      </c>
      <c r="AU147" s="190" t="s">
        <v>81</v>
      </c>
      <c r="AV147" s="13" t="s">
        <v>81</v>
      </c>
      <c r="AW147" s="13" t="s">
        <v>29</v>
      </c>
      <c r="AX147" s="13" t="s">
        <v>79</v>
      </c>
      <c r="AY147" s="190" t="s">
        <v>189</v>
      </c>
    </row>
    <row r="148" s="2" customFormat="1" ht="21.75" customHeight="1">
      <c r="A148" s="31"/>
      <c r="B148" s="174"/>
      <c r="C148" s="203" t="s">
        <v>237</v>
      </c>
      <c r="D148" s="203" t="s">
        <v>317</v>
      </c>
      <c r="E148" s="204" t="s">
        <v>1072</v>
      </c>
      <c r="F148" s="205" t="s">
        <v>1073</v>
      </c>
      <c r="G148" s="206" t="s">
        <v>290</v>
      </c>
      <c r="H148" s="207">
        <v>0.26400000000000001</v>
      </c>
      <c r="I148" s="208">
        <v>52800</v>
      </c>
      <c r="J148" s="208">
        <f>ROUND(I148*H148,2)</f>
        <v>13939.200000000001</v>
      </c>
      <c r="K148" s="209"/>
      <c r="L148" s="210"/>
      <c r="M148" s="211" t="s">
        <v>1</v>
      </c>
      <c r="N148" s="212" t="s">
        <v>38</v>
      </c>
      <c r="O148" s="184">
        <v>0</v>
      </c>
      <c r="P148" s="184">
        <f>O148*H148</f>
        <v>0</v>
      </c>
      <c r="Q148" s="184">
        <v>1</v>
      </c>
      <c r="R148" s="184">
        <f>Q148*H148</f>
        <v>0.26400000000000001</v>
      </c>
      <c r="S148" s="184">
        <v>0</v>
      </c>
      <c r="T148" s="18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6" t="s">
        <v>232</v>
      </c>
      <c r="AT148" s="186" t="s">
        <v>317</v>
      </c>
      <c r="AU148" s="186" t="s">
        <v>81</v>
      </c>
      <c r="AY148" s="18" t="s">
        <v>189</v>
      </c>
      <c r="BE148" s="187">
        <f>IF(N148="základní",J148,0)</f>
        <v>13939.200000000001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79</v>
      </c>
      <c r="BK148" s="187">
        <f>ROUND(I148*H148,2)</f>
        <v>13939.200000000001</v>
      </c>
      <c r="BL148" s="18" t="s">
        <v>195</v>
      </c>
      <c r="BM148" s="186" t="s">
        <v>1074</v>
      </c>
    </row>
    <row r="149" s="13" customFormat="1">
      <c r="A149" s="13"/>
      <c r="B149" s="188"/>
      <c r="C149" s="13"/>
      <c r="D149" s="189" t="s">
        <v>197</v>
      </c>
      <c r="E149" s="190" t="s">
        <v>1</v>
      </c>
      <c r="F149" s="191" t="s">
        <v>1075</v>
      </c>
      <c r="G149" s="13"/>
      <c r="H149" s="192">
        <v>0.26400000000000001</v>
      </c>
      <c r="I149" s="13"/>
      <c r="J149" s="13"/>
      <c r="K149" s="13"/>
      <c r="L149" s="188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197</v>
      </c>
      <c r="AU149" s="190" t="s">
        <v>81</v>
      </c>
      <c r="AV149" s="13" t="s">
        <v>81</v>
      </c>
      <c r="AW149" s="13" t="s">
        <v>29</v>
      </c>
      <c r="AX149" s="13" t="s">
        <v>79</v>
      </c>
      <c r="AY149" s="190" t="s">
        <v>189</v>
      </c>
    </row>
    <row r="150" s="2" customFormat="1" ht="21.75" customHeight="1">
      <c r="A150" s="31"/>
      <c r="B150" s="174"/>
      <c r="C150" s="203" t="s">
        <v>243</v>
      </c>
      <c r="D150" s="203" t="s">
        <v>317</v>
      </c>
      <c r="E150" s="204" t="s">
        <v>1076</v>
      </c>
      <c r="F150" s="205" t="s">
        <v>1077</v>
      </c>
      <c r="G150" s="206" t="s">
        <v>290</v>
      </c>
      <c r="H150" s="207">
        <v>0.099000000000000005</v>
      </c>
      <c r="I150" s="208">
        <v>57700</v>
      </c>
      <c r="J150" s="208">
        <f>ROUND(I150*H150,2)</f>
        <v>5712.3000000000002</v>
      </c>
      <c r="K150" s="209"/>
      <c r="L150" s="210"/>
      <c r="M150" s="211" t="s">
        <v>1</v>
      </c>
      <c r="N150" s="212" t="s">
        <v>38</v>
      </c>
      <c r="O150" s="184">
        <v>0</v>
      </c>
      <c r="P150" s="184">
        <f>O150*H150</f>
        <v>0</v>
      </c>
      <c r="Q150" s="184">
        <v>1</v>
      </c>
      <c r="R150" s="184">
        <f>Q150*H150</f>
        <v>0.099000000000000005</v>
      </c>
      <c r="S150" s="184">
        <v>0</v>
      </c>
      <c r="T150" s="18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6" t="s">
        <v>232</v>
      </c>
      <c r="AT150" s="186" t="s">
        <v>317</v>
      </c>
      <c r="AU150" s="186" t="s">
        <v>81</v>
      </c>
      <c r="AY150" s="18" t="s">
        <v>189</v>
      </c>
      <c r="BE150" s="187">
        <f>IF(N150="základní",J150,0)</f>
        <v>5712.3000000000002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79</v>
      </c>
      <c r="BK150" s="187">
        <f>ROUND(I150*H150,2)</f>
        <v>5712.3000000000002</v>
      </c>
      <c r="BL150" s="18" t="s">
        <v>195</v>
      </c>
      <c r="BM150" s="186" t="s">
        <v>1078</v>
      </c>
    </row>
    <row r="151" s="13" customFormat="1">
      <c r="A151" s="13"/>
      <c r="B151" s="188"/>
      <c r="C151" s="13"/>
      <c r="D151" s="189" t="s">
        <v>197</v>
      </c>
      <c r="E151" s="190" t="s">
        <v>1</v>
      </c>
      <c r="F151" s="191" t="s">
        <v>1079</v>
      </c>
      <c r="G151" s="13"/>
      <c r="H151" s="192">
        <v>0.099000000000000005</v>
      </c>
      <c r="I151" s="13"/>
      <c r="J151" s="13"/>
      <c r="K151" s="13"/>
      <c r="L151" s="188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0" t="s">
        <v>197</v>
      </c>
      <c r="AU151" s="190" t="s">
        <v>81</v>
      </c>
      <c r="AV151" s="13" t="s">
        <v>81</v>
      </c>
      <c r="AW151" s="13" t="s">
        <v>29</v>
      </c>
      <c r="AX151" s="13" t="s">
        <v>79</v>
      </c>
      <c r="AY151" s="190" t="s">
        <v>189</v>
      </c>
    </row>
    <row r="152" s="2" customFormat="1" ht="21.75" customHeight="1">
      <c r="A152" s="31"/>
      <c r="B152" s="174"/>
      <c r="C152" s="203" t="s">
        <v>248</v>
      </c>
      <c r="D152" s="203" t="s">
        <v>317</v>
      </c>
      <c r="E152" s="204" t="s">
        <v>1080</v>
      </c>
      <c r="F152" s="205" t="s">
        <v>1081</v>
      </c>
      <c r="G152" s="206" t="s">
        <v>290</v>
      </c>
      <c r="H152" s="207">
        <v>0.012</v>
      </c>
      <c r="I152" s="208">
        <v>65900</v>
      </c>
      <c r="J152" s="208">
        <f>ROUND(I152*H152,2)</f>
        <v>790.79999999999995</v>
      </c>
      <c r="K152" s="209"/>
      <c r="L152" s="210"/>
      <c r="M152" s="211" t="s">
        <v>1</v>
      </c>
      <c r="N152" s="212" t="s">
        <v>38</v>
      </c>
      <c r="O152" s="184">
        <v>0</v>
      </c>
      <c r="P152" s="184">
        <f>O152*H152</f>
        <v>0</v>
      </c>
      <c r="Q152" s="184">
        <v>1</v>
      </c>
      <c r="R152" s="184">
        <f>Q152*H152</f>
        <v>0.012</v>
      </c>
      <c r="S152" s="184">
        <v>0</v>
      </c>
      <c r="T152" s="18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6" t="s">
        <v>232</v>
      </c>
      <c r="AT152" s="186" t="s">
        <v>317</v>
      </c>
      <c r="AU152" s="186" t="s">
        <v>81</v>
      </c>
      <c r="AY152" s="18" t="s">
        <v>189</v>
      </c>
      <c r="BE152" s="187">
        <f>IF(N152="základní",J152,0)</f>
        <v>790.79999999999995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79</v>
      </c>
      <c r="BK152" s="187">
        <f>ROUND(I152*H152,2)</f>
        <v>790.79999999999995</v>
      </c>
      <c r="BL152" s="18" t="s">
        <v>195</v>
      </c>
      <c r="BM152" s="186" t="s">
        <v>1082</v>
      </c>
    </row>
    <row r="153" s="13" customFormat="1">
      <c r="A153" s="13"/>
      <c r="B153" s="188"/>
      <c r="C153" s="13"/>
      <c r="D153" s="189" t="s">
        <v>197</v>
      </c>
      <c r="E153" s="190" t="s">
        <v>1</v>
      </c>
      <c r="F153" s="191" t="s">
        <v>1083</v>
      </c>
      <c r="G153" s="13"/>
      <c r="H153" s="192">
        <v>0.012</v>
      </c>
      <c r="I153" s="13"/>
      <c r="J153" s="13"/>
      <c r="K153" s="13"/>
      <c r="L153" s="188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0" t="s">
        <v>197</v>
      </c>
      <c r="AU153" s="190" t="s">
        <v>81</v>
      </c>
      <c r="AV153" s="13" t="s">
        <v>81</v>
      </c>
      <c r="AW153" s="13" t="s">
        <v>29</v>
      </c>
      <c r="AX153" s="13" t="s">
        <v>79</v>
      </c>
      <c r="AY153" s="190" t="s">
        <v>189</v>
      </c>
    </row>
    <row r="154" s="12" customFormat="1" ht="22.8" customHeight="1">
      <c r="A154" s="12"/>
      <c r="B154" s="162"/>
      <c r="C154" s="12"/>
      <c r="D154" s="163" t="s">
        <v>72</v>
      </c>
      <c r="E154" s="172" t="s">
        <v>98</v>
      </c>
      <c r="F154" s="172" t="s">
        <v>1084</v>
      </c>
      <c r="G154" s="12"/>
      <c r="H154" s="12"/>
      <c r="I154" s="12"/>
      <c r="J154" s="173">
        <f>BK154</f>
        <v>4340781.3600000003</v>
      </c>
      <c r="K154" s="12"/>
      <c r="L154" s="162"/>
      <c r="M154" s="166"/>
      <c r="N154" s="167"/>
      <c r="O154" s="167"/>
      <c r="P154" s="168">
        <f>SUM(P155:P176)</f>
        <v>2621.9877489999999</v>
      </c>
      <c r="Q154" s="167"/>
      <c r="R154" s="168">
        <f>SUM(R155:R176)</f>
        <v>1289.4913485299999</v>
      </c>
      <c r="S154" s="167"/>
      <c r="T154" s="169">
        <f>SUM(T155:T176)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3" t="s">
        <v>79</v>
      </c>
      <c r="AT154" s="170" t="s">
        <v>72</v>
      </c>
      <c r="AU154" s="170" t="s">
        <v>79</v>
      </c>
      <c r="AY154" s="163" t="s">
        <v>189</v>
      </c>
      <c r="BK154" s="171">
        <f>SUM(BK155:BK176)</f>
        <v>4340781.3600000003</v>
      </c>
    </row>
    <row r="155" s="2" customFormat="1" ht="33" customHeight="1">
      <c r="A155" s="31"/>
      <c r="B155" s="174"/>
      <c r="C155" s="175" t="s">
        <v>151</v>
      </c>
      <c r="D155" s="175" t="s">
        <v>191</v>
      </c>
      <c r="E155" s="176" t="s">
        <v>1085</v>
      </c>
      <c r="F155" s="177" t="s">
        <v>1086</v>
      </c>
      <c r="G155" s="178" t="s">
        <v>276</v>
      </c>
      <c r="H155" s="179">
        <v>326.63799999999998</v>
      </c>
      <c r="I155" s="180">
        <v>4540</v>
      </c>
      <c r="J155" s="180">
        <f>ROUND(I155*H155,2)</f>
        <v>1482936.52</v>
      </c>
      <c r="K155" s="181"/>
      <c r="L155" s="32"/>
      <c r="M155" s="182" t="s">
        <v>1</v>
      </c>
      <c r="N155" s="183" t="s">
        <v>38</v>
      </c>
      <c r="O155" s="184">
        <v>3.8450000000000002</v>
      </c>
      <c r="P155" s="184">
        <f>O155*H155</f>
        <v>1255.92311</v>
      </c>
      <c r="Q155" s="184">
        <v>2.2912400000000002</v>
      </c>
      <c r="R155" s="184">
        <f>Q155*H155</f>
        <v>748.40605112000003</v>
      </c>
      <c r="S155" s="184">
        <v>0</v>
      </c>
      <c r="T155" s="18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6" t="s">
        <v>195</v>
      </c>
      <c r="AT155" s="186" t="s">
        <v>191</v>
      </c>
      <c r="AU155" s="186" t="s">
        <v>81</v>
      </c>
      <c r="AY155" s="18" t="s">
        <v>189</v>
      </c>
      <c r="BE155" s="187">
        <f>IF(N155="základní",J155,0)</f>
        <v>1482936.52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79</v>
      </c>
      <c r="BK155" s="187">
        <f>ROUND(I155*H155,2)</f>
        <v>1482936.52</v>
      </c>
      <c r="BL155" s="18" t="s">
        <v>195</v>
      </c>
      <c r="BM155" s="186" t="s">
        <v>1087</v>
      </c>
    </row>
    <row r="156" s="13" customFormat="1">
      <c r="A156" s="13"/>
      <c r="B156" s="188"/>
      <c r="C156" s="13"/>
      <c r="D156" s="189" t="s">
        <v>197</v>
      </c>
      <c r="E156" s="190" t="s">
        <v>1</v>
      </c>
      <c r="F156" s="191" t="s">
        <v>1088</v>
      </c>
      <c r="G156" s="13"/>
      <c r="H156" s="192">
        <v>5</v>
      </c>
      <c r="I156" s="13"/>
      <c r="J156" s="13"/>
      <c r="K156" s="13"/>
      <c r="L156" s="188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0" t="s">
        <v>197</v>
      </c>
      <c r="AU156" s="190" t="s">
        <v>81</v>
      </c>
      <c r="AV156" s="13" t="s">
        <v>81</v>
      </c>
      <c r="AW156" s="13" t="s">
        <v>29</v>
      </c>
      <c r="AX156" s="13" t="s">
        <v>73</v>
      </c>
      <c r="AY156" s="190" t="s">
        <v>189</v>
      </c>
    </row>
    <row r="157" s="13" customFormat="1">
      <c r="A157" s="13"/>
      <c r="B157" s="188"/>
      <c r="C157" s="13"/>
      <c r="D157" s="189" t="s">
        <v>197</v>
      </c>
      <c r="E157" s="190" t="s">
        <v>1</v>
      </c>
      <c r="F157" s="191" t="s">
        <v>1089</v>
      </c>
      <c r="G157" s="13"/>
      <c r="H157" s="192">
        <v>155.738</v>
      </c>
      <c r="I157" s="13"/>
      <c r="J157" s="13"/>
      <c r="K157" s="13"/>
      <c r="L157" s="188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0" t="s">
        <v>197</v>
      </c>
      <c r="AU157" s="190" t="s">
        <v>81</v>
      </c>
      <c r="AV157" s="13" t="s">
        <v>81</v>
      </c>
      <c r="AW157" s="13" t="s">
        <v>29</v>
      </c>
      <c r="AX157" s="13" t="s">
        <v>73</v>
      </c>
      <c r="AY157" s="190" t="s">
        <v>189</v>
      </c>
    </row>
    <row r="158" s="13" customFormat="1">
      <c r="A158" s="13"/>
      <c r="B158" s="188"/>
      <c r="C158" s="13"/>
      <c r="D158" s="189" t="s">
        <v>197</v>
      </c>
      <c r="E158" s="190" t="s">
        <v>1</v>
      </c>
      <c r="F158" s="191" t="s">
        <v>1090</v>
      </c>
      <c r="G158" s="13"/>
      <c r="H158" s="192">
        <v>165.90000000000001</v>
      </c>
      <c r="I158" s="13"/>
      <c r="J158" s="13"/>
      <c r="K158" s="13"/>
      <c r="L158" s="188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197</v>
      </c>
      <c r="AU158" s="190" t="s">
        <v>81</v>
      </c>
      <c r="AV158" s="13" t="s">
        <v>81</v>
      </c>
      <c r="AW158" s="13" t="s">
        <v>29</v>
      </c>
      <c r="AX158" s="13" t="s">
        <v>73</v>
      </c>
      <c r="AY158" s="190" t="s">
        <v>189</v>
      </c>
    </row>
    <row r="159" s="14" customFormat="1">
      <c r="A159" s="14"/>
      <c r="B159" s="196"/>
      <c r="C159" s="14"/>
      <c r="D159" s="189" t="s">
        <v>197</v>
      </c>
      <c r="E159" s="197" t="s">
        <v>1</v>
      </c>
      <c r="F159" s="198" t="s">
        <v>226</v>
      </c>
      <c r="G159" s="14"/>
      <c r="H159" s="199">
        <v>326.63800000000003</v>
      </c>
      <c r="I159" s="14"/>
      <c r="J159" s="14"/>
      <c r="K159" s="14"/>
      <c r="L159" s="196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7" t="s">
        <v>197</v>
      </c>
      <c r="AU159" s="197" t="s">
        <v>81</v>
      </c>
      <c r="AV159" s="14" t="s">
        <v>195</v>
      </c>
      <c r="AW159" s="14" t="s">
        <v>29</v>
      </c>
      <c r="AX159" s="14" t="s">
        <v>79</v>
      </c>
      <c r="AY159" s="197" t="s">
        <v>189</v>
      </c>
    </row>
    <row r="160" s="2" customFormat="1" ht="24.15" customHeight="1">
      <c r="A160" s="31"/>
      <c r="B160" s="174"/>
      <c r="C160" s="175" t="s">
        <v>261</v>
      </c>
      <c r="D160" s="175" t="s">
        <v>191</v>
      </c>
      <c r="E160" s="176" t="s">
        <v>1091</v>
      </c>
      <c r="F160" s="177" t="s">
        <v>1092</v>
      </c>
      <c r="G160" s="178" t="s">
        <v>276</v>
      </c>
      <c r="H160" s="179">
        <v>208.862</v>
      </c>
      <c r="I160" s="180">
        <v>4170</v>
      </c>
      <c r="J160" s="180">
        <f>ROUND(I160*H160,2)</f>
        <v>870954.54000000004</v>
      </c>
      <c r="K160" s="181"/>
      <c r="L160" s="32"/>
      <c r="M160" s="182" t="s">
        <v>1</v>
      </c>
      <c r="N160" s="183" t="s">
        <v>38</v>
      </c>
      <c r="O160" s="184">
        <v>0.47899999999999998</v>
      </c>
      <c r="P160" s="184">
        <f>O160*H160</f>
        <v>100.04489799999999</v>
      </c>
      <c r="Q160" s="184">
        <v>2.5018699999999998</v>
      </c>
      <c r="R160" s="184">
        <f>Q160*H160</f>
        <v>522.54557193999995</v>
      </c>
      <c r="S160" s="184">
        <v>0</v>
      </c>
      <c r="T160" s="18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6" t="s">
        <v>195</v>
      </c>
      <c r="AT160" s="186" t="s">
        <v>191</v>
      </c>
      <c r="AU160" s="186" t="s">
        <v>81</v>
      </c>
      <c r="AY160" s="18" t="s">
        <v>189</v>
      </c>
      <c r="BE160" s="187">
        <f>IF(N160="základní",J160,0)</f>
        <v>870954.54000000004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8" t="s">
        <v>79</v>
      </c>
      <c r="BK160" s="187">
        <f>ROUND(I160*H160,2)</f>
        <v>870954.54000000004</v>
      </c>
      <c r="BL160" s="18" t="s">
        <v>195</v>
      </c>
      <c r="BM160" s="186" t="s">
        <v>1093</v>
      </c>
    </row>
    <row r="161" s="13" customFormat="1">
      <c r="A161" s="13"/>
      <c r="B161" s="188"/>
      <c r="C161" s="13"/>
      <c r="D161" s="189" t="s">
        <v>197</v>
      </c>
      <c r="E161" s="190" t="s">
        <v>1</v>
      </c>
      <c r="F161" s="191" t="s">
        <v>1094</v>
      </c>
      <c r="G161" s="13"/>
      <c r="H161" s="192">
        <v>198.40000000000001</v>
      </c>
      <c r="I161" s="13"/>
      <c r="J161" s="13"/>
      <c r="K161" s="13"/>
      <c r="L161" s="188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0" t="s">
        <v>197</v>
      </c>
      <c r="AU161" s="190" t="s">
        <v>81</v>
      </c>
      <c r="AV161" s="13" t="s">
        <v>81</v>
      </c>
      <c r="AW161" s="13" t="s">
        <v>29</v>
      </c>
      <c r="AX161" s="13" t="s">
        <v>73</v>
      </c>
      <c r="AY161" s="190" t="s">
        <v>189</v>
      </c>
    </row>
    <row r="162" s="13" customFormat="1">
      <c r="A162" s="13"/>
      <c r="B162" s="188"/>
      <c r="C162" s="13"/>
      <c r="D162" s="189" t="s">
        <v>197</v>
      </c>
      <c r="E162" s="190" t="s">
        <v>1</v>
      </c>
      <c r="F162" s="191" t="s">
        <v>1095</v>
      </c>
      <c r="G162" s="13"/>
      <c r="H162" s="192">
        <v>5.2309999999999999</v>
      </c>
      <c r="I162" s="13"/>
      <c r="J162" s="13"/>
      <c r="K162" s="13"/>
      <c r="L162" s="188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0" t="s">
        <v>197</v>
      </c>
      <c r="AU162" s="190" t="s">
        <v>81</v>
      </c>
      <c r="AV162" s="13" t="s">
        <v>81</v>
      </c>
      <c r="AW162" s="13" t="s">
        <v>29</v>
      </c>
      <c r="AX162" s="13" t="s">
        <v>73</v>
      </c>
      <c r="AY162" s="190" t="s">
        <v>189</v>
      </c>
    </row>
    <row r="163" s="13" customFormat="1">
      <c r="A163" s="13"/>
      <c r="B163" s="188"/>
      <c r="C163" s="13"/>
      <c r="D163" s="189" t="s">
        <v>197</v>
      </c>
      <c r="E163" s="190" t="s">
        <v>1</v>
      </c>
      <c r="F163" s="191" t="s">
        <v>1096</v>
      </c>
      <c r="G163" s="13"/>
      <c r="H163" s="192">
        <v>5.2309999999999999</v>
      </c>
      <c r="I163" s="13"/>
      <c r="J163" s="13"/>
      <c r="K163" s="13"/>
      <c r="L163" s="188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197</v>
      </c>
      <c r="AU163" s="190" t="s">
        <v>81</v>
      </c>
      <c r="AV163" s="13" t="s">
        <v>81</v>
      </c>
      <c r="AW163" s="13" t="s">
        <v>29</v>
      </c>
      <c r="AX163" s="13" t="s">
        <v>73</v>
      </c>
      <c r="AY163" s="190" t="s">
        <v>189</v>
      </c>
    </row>
    <row r="164" s="14" customFormat="1">
      <c r="A164" s="14"/>
      <c r="B164" s="196"/>
      <c r="C164" s="14"/>
      <c r="D164" s="189" t="s">
        <v>197</v>
      </c>
      <c r="E164" s="197" t="s">
        <v>1</v>
      </c>
      <c r="F164" s="198" t="s">
        <v>226</v>
      </c>
      <c r="G164" s="14"/>
      <c r="H164" s="199">
        <v>208.862</v>
      </c>
      <c r="I164" s="14"/>
      <c r="J164" s="14"/>
      <c r="K164" s="14"/>
      <c r="L164" s="196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7" t="s">
        <v>197</v>
      </c>
      <c r="AU164" s="197" t="s">
        <v>81</v>
      </c>
      <c r="AV164" s="14" t="s">
        <v>195</v>
      </c>
      <c r="AW164" s="14" t="s">
        <v>29</v>
      </c>
      <c r="AX164" s="14" t="s">
        <v>79</v>
      </c>
      <c r="AY164" s="197" t="s">
        <v>189</v>
      </c>
    </row>
    <row r="165" s="2" customFormat="1" ht="24.15" customHeight="1">
      <c r="A165" s="31"/>
      <c r="B165" s="174"/>
      <c r="C165" s="175" t="s">
        <v>267</v>
      </c>
      <c r="D165" s="175" t="s">
        <v>191</v>
      </c>
      <c r="E165" s="176" t="s">
        <v>1097</v>
      </c>
      <c r="F165" s="177" t="s">
        <v>1098</v>
      </c>
      <c r="G165" s="178" t="s">
        <v>218</v>
      </c>
      <c r="H165" s="179">
        <v>646.29999999999995</v>
      </c>
      <c r="I165" s="180">
        <v>819</v>
      </c>
      <c r="J165" s="180">
        <f>ROUND(I165*H165,2)</f>
        <v>529319.69999999995</v>
      </c>
      <c r="K165" s="181"/>
      <c r="L165" s="32"/>
      <c r="M165" s="182" t="s">
        <v>1</v>
      </c>
      <c r="N165" s="183" t="s">
        <v>38</v>
      </c>
      <c r="O165" s="184">
        <v>0.90400000000000003</v>
      </c>
      <c r="P165" s="184">
        <f>O165*H165</f>
        <v>584.25519999999995</v>
      </c>
      <c r="Q165" s="184">
        <v>0.0023700000000000001</v>
      </c>
      <c r="R165" s="184">
        <f>Q165*H165</f>
        <v>1.531731</v>
      </c>
      <c r="S165" s="184">
        <v>0</v>
      </c>
      <c r="T165" s="18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6" t="s">
        <v>195</v>
      </c>
      <c r="AT165" s="186" t="s">
        <v>191</v>
      </c>
      <c r="AU165" s="186" t="s">
        <v>81</v>
      </c>
      <c r="AY165" s="18" t="s">
        <v>189</v>
      </c>
      <c r="BE165" s="187">
        <f>IF(N165="základní",J165,0)</f>
        <v>529319.69999999995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8" t="s">
        <v>79</v>
      </c>
      <c r="BK165" s="187">
        <f>ROUND(I165*H165,2)</f>
        <v>529319.69999999995</v>
      </c>
      <c r="BL165" s="18" t="s">
        <v>195</v>
      </c>
      <c r="BM165" s="186" t="s">
        <v>1099</v>
      </c>
    </row>
    <row r="166" s="13" customFormat="1">
      <c r="A166" s="13"/>
      <c r="B166" s="188"/>
      <c r="C166" s="13"/>
      <c r="D166" s="189" t="s">
        <v>197</v>
      </c>
      <c r="E166" s="190" t="s">
        <v>1</v>
      </c>
      <c r="F166" s="191" t="s">
        <v>1100</v>
      </c>
      <c r="G166" s="13"/>
      <c r="H166" s="192">
        <v>595.36000000000001</v>
      </c>
      <c r="I166" s="13"/>
      <c r="J166" s="13"/>
      <c r="K166" s="13"/>
      <c r="L166" s="188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0" t="s">
        <v>197</v>
      </c>
      <c r="AU166" s="190" t="s">
        <v>81</v>
      </c>
      <c r="AV166" s="13" t="s">
        <v>81</v>
      </c>
      <c r="AW166" s="13" t="s">
        <v>29</v>
      </c>
      <c r="AX166" s="13" t="s">
        <v>73</v>
      </c>
      <c r="AY166" s="190" t="s">
        <v>189</v>
      </c>
    </row>
    <row r="167" s="13" customFormat="1">
      <c r="A167" s="13"/>
      <c r="B167" s="188"/>
      <c r="C167" s="13"/>
      <c r="D167" s="189" t="s">
        <v>197</v>
      </c>
      <c r="E167" s="190" t="s">
        <v>1</v>
      </c>
      <c r="F167" s="191" t="s">
        <v>1101</v>
      </c>
      <c r="G167" s="13"/>
      <c r="H167" s="192">
        <v>25.469999999999999</v>
      </c>
      <c r="I167" s="13"/>
      <c r="J167" s="13"/>
      <c r="K167" s="13"/>
      <c r="L167" s="188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0" t="s">
        <v>197</v>
      </c>
      <c r="AU167" s="190" t="s">
        <v>81</v>
      </c>
      <c r="AV167" s="13" t="s">
        <v>81</v>
      </c>
      <c r="AW167" s="13" t="s">
        <v>29</v>
      </c>
      <c r="AX167" s="13" t="s">
        <v>73</v>
      </c>
      <c r="AY167" s="190" t="s">
        <v>189</v>
      </c>
    </row>
    <row r="168" s="13" customFormat="1">
      <c r="A168" s="13"/>
      <c r="B168" s="188"/>
      <c r="C168" s="13"/>
      <c r="D168" s="189" t="s">
        <v>197</v>
      </c>
      <c r="E168" s="190" t="s">
        <v>1</v>
      </c>
      <c r="F168" s="191" t="s">
        <v>1102</v>
      </c>
      <c r="G168" s="13"/>
      <c r="H168" s="192">
        <v>25.469999999999999</v>
      </c>
      <c r="I168" s="13"/>
      <c r="J168" s="13"/>
      <c r="K168" s="13"/>
      <c r="L168" s="188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197</v>
      </c>
      <c r="AU168" s="190" t="s">
        <v>81</v>
      </c>
      <c r="AV168" s="13" t="s">
        <v>81</v>
      </c>
      <c r="AW168" s="13" t="s">
        <v>29</v>
      </c>
      <c r="AX168" s="13" t="s">
        <v>73</v>
      </c>
      <c r="AY168" s="190" t="s">
        <v>189</v>
      </c>
    </row>
    <row r="169" s="14" customFormat="1">
      <c r="A169" s="14"/>
      <c r="B169" s="196"/>
      <c r="C169" s="14"/>
      <c r="D169" s="189" t="s">
        <v>197</v>
      </c>
      <c r="E169" s="197" t="s">
        <v>1</v>
      </c>
      <c r="F169" s="198" t="s">
        <v>226</v>
      </c>
      <c r="G169" s="14"/>
      <c r="H169" s="199">
        <v>646.30000000000007</v>
      </c>
      <c r="I169" s="14"/>
      <c r="J169" s="14"/>
      <c r="K169" s="14"/>
      <c r="L169" s="196"/>
      <c r="M169" s="200"/>
      <c r="N169" s="201"/>
      <c r="O169" s="201"/>
      <c r="P169" s="201"/>
      <c r="Q169" s="201"/>
      <c r="R169" s="201"/>
      <c r="S169" s="201"/>
      <c r="T169" s="20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7" t="s">
        <v>197</v>
      </c>
      <c r="AU169" s="197" t="s">
        <v>81</v>
      </c>
      <c r="AV169" s="14" t="s">
        <v>195</v>
      </c>
      <c r="AW169" s="14" t="s">
        <v>29</v>
      </c>
      <c r="AX169" s="14" t="s">
        <v>79</v>
      </c>
      <c r="AY169" s="197" t="s">
        <v>189</v>
      </c>
    </row>
    <row r="170" s="2" customFormat="1" ht="24.15" customHeight="1">
      <c r="A170" s="31"/>
      <c r="B170" s="174"/>
      <c r="C170" s="175" t="s">
        <v>8</v>
      </c>
      <c r="D170" s="175" t="s">
        <v>191</v>
      </c>
      <c r="E170" s="176" t="s">
        <v>1103</v>
      </c>
      <c r="F170" s="177" t="s">
        <v>1104</v>
      </c>
      <c r="G170" s="178" t="s">
        <v>218</v>
      </c>
      <c r="H170" s="179">
        <v>646.29999999999995</v>
      </c>
      <c r="I170" s="180">
        <v>368</v>
      </c>
      <c r="J170" s="180">
        <f>ROUND(I170*H170,2)</f>
        <v>237838.39999999999</v>
      </c>
      <c r="K170" s="181"/>
      <c r="L170" s="32"/>
      <c r="M170" s="182" t="s">
        <v>1</v>
      </c>
      <c r="N170" s="183" t="s">
        <v>38</v>
      </c>
      <c r="O170" s="184">
        <v>0.48599999999999999</v>
      </c>
      <c r="P170" s="184">
        <f>O170*H170</f>
        <v>314.10179999999997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6" t="s">
        <v>195</v>
      </c>
      <c r="AT170" s="186" t="s">
        <v>191</v>
      </c>
      <c r="AU170" s="186" t="s">
        <v>81</v>
      </c>
      <c r="AY170" s="18" t="s">
        <v>189</v>
      </c>
      <c r="BE170" s="187">
        <f>IF(N170="základní",J170,0)</f>
        <v>237838.39999999999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79</v>
      </c>
      <c r="BK170" s="187">
        <f>ROUND(I170*H170,2)</f>
        <v>237838.39999999999</v>
      </c>
      <c r="BL170" s="18" t="s">
        <v>195</v>
      </c>
      <c r="BM170" s="186" t="s">
        <v>1105</v>
      </c>
    </row>
    <row r="171" s="2" customFormat="1" ht="24.15" customHeight="1">
      <c r="A171" s="31"/>
      <c r="B171" s="174"/>
      <c r="C171" s="175" t="s">
        <v>153</v>
      </c>
      <c r="D171" s="175" t="s">
        <v>191</v>
      </c>
      <c r="E171" s="176" t="s">
        <v>1106</v>
      </c>
      <c r="F171" s="177" t="s">
        <v>1107</v>
      </c>
      <c r="G171" s="178" t="s">
        <v>290</v>
      </c>
      <c r="H171" s="179">
        <v>4.157</v>
      </c>
      <c r="I171" s="180">
        <v>89400</v>
      </c>
      <c r="J171" s="180">
        <f>ROUND(I171*H171,2)</f>
        <v>371635.79999999999</v>
      </c>
      <c r="K171" s="181"/>
      <c r="L171" s="32"/>
      <c r="M171" s="182" t="s">
        <v>1</v>
      </c>
      <c r="N171" s="183" t="s">
        <v>38</v>
      </c>
      <c r="O171" s="184">
        <v>34.981000000000002</v>
      </c>
      <c r="P171" s="184">
        <f>O171*H171</f>
        <v>145.41601700000001</v>
      </c>
      <c r="Q171" s="184">
        <v>1.04359</v>
      </c>
      <c r="R171" s="184">
        <f>Q171*H171</f>
        <v>4.3382036299999998</v>
      </c>
      <c r="S171" s="184">
        <v>0</v>
      </c>
      <c r="T171" s="18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6" t="s">
        <v>195</v>
      </c>
      <c r="AT171" s="186" t="s">
        <v>191</v>
      </c>
      <c r="AU171" s="186" t="s">
        <v>81</v>
      </c>
      <c r="AY171" s="18" t="s">
        <v>189</v>
      </c>
      <c r="BE171" s="187">
        <f>IF(N171="základní",J171,0)</f>
        <v>371635.79999999999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8" t="s">
        <v>79</v>
      </c>
      <c r="BK171" s="187">
        <f>ROUND(I171*H171,2)</f>
        <v>371635.79999999999</v>
      </c>
      <c r="BL171" s="18" t="s">
        <v>195</v>
      </c>
      <c r="BM171" s="186" t="s">
        <v>1108</v>
      </c>
    </row>
    <row r="172" s="13" customFormat="1">
      <c r="A172" s="13"/>
      <c r="B172" s="188"/>
      <c r="C172" s="13"/>
      <c r="D172" s="189" t="s">
        <v>197</v>
      </c>
      <c r="E172" s="190" t="s">
        <v>1</v>
      </c>
      <c r="F172" s="191" t="s">
        <v>1109</v>
      </c>
      <c r="G172" s="13"/>
      <c r="H172" s="192">
        <v>4.157</v>
      </c>
      <c r="I172" s="13"/>
      <c r="J172" s="13"/>
      <c r="K172" s="13"/>
      <c r="L172" s="188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0" t="s">
        <v>197</v>
      </c>
      <c r="AU172" s="190" t="s">
        <v>81</v>
      </c>
      <c r="AV172" s="13" t="s">
        <v>81</v>
      </c>
      <c r="AW172" s="13" t="s">
        <v>29</v>
      </c>
      <c r="AX172" s="13" t="s">
        <v>79</v>
      </c>
      <c r="AY172" s="190" t="s">
        <v>189</v>
      </c>
    </row>
    <row r="173" s="2" customFormat="1" ht="24.15" customHeight="1">
      <c r="A173" s="31"/>
      <c r="B173" s="174"/>
      <c r="C173" s="175" t="s">
        <v>287</v>
      </c>
      <c r="D173" s="175" t="s">
        <v>191</v>
      </c>
      <c r="E173" s="176" t="s">
        <v>1110</v>
      </c>
      <c r="F173" s="177" t="s">
        <v>1111</v>
      </c>
      <c r="G173" s="178" t="s">
        <v>290</v>
      </c>
      <c r="H173" s="179">
        <v>11.692</v>
      </c>
      <c r="I173" s="180">
        <v>70700</v>
      </c>
      <c r="J173" s="180">
        <f>ROUND(I173*H173,2)</f>
        <v>826624.40000000002</v>
      </c>
      <c r="K173" s="181"/>
      <c r="L173" s="32"/>
      <c r="M173" s="182" t="s">
        <v>1</v>
      </c>
      <c r="N173" s="183" t="s">
        <v>38</v>
      </c>
      <c r="O173" s="184">
        <v>18.547000000000001</v>
      </c>
      <c r="P173" s="184">
        <f>O173*H173</f>
        <v>216.85152400000001</v>
      </c>
      <c r="Q173" s="184">
        <v>1.0541700000000001</v>
      </c>
      <c r="R173" s="184">
        <f>Q173*H173</f>
        <v>12.325355640000002</v>
      </c>
      <c r="S173" s="184">
        <v>0</v>
      </c>
      <c r="T173" s="18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6" t="s">
        <v>195</v>
      </c>
      <c r="AT173" s="186" t="s">
        <v>191</v>
      </c>
      <c r="AU173" s="186" t="s">
        <v>81</v>
      </c>
      <c r="AY173" s="18" t="s">
        <v>189</v>
      </c>
      <c r="BE173" s="187">
        <f>IF(N173="základní",J173,0)</f>
        <v>826624.40000000002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8" t="s">
        <v>79</v>
      </c>
      <c r="BK173" s="187">
        <f>ROUND(I173*H173,2)</f>
        <v>826624.40000000002</v>
      </c>
      <c r="BL173" s="18" t="s">
        <v>195</v>
      </c>
      <c r="BM173" s="186" t="s">
        <v>1112</v>
      </c>
    </row>
    <row r="174" s="13" customFormat="1">
      <c r="A174" s="13"/>
      <c r="B174" s="188"/>
      <c r="C174" s="13"/>
      <c r="D174" s="189" t="s">
        <v>197</v>
      </c>
      <c r="E174" s="190" t="s">
        <v>1</v>
      </c>
      <c r="F174" s="191" t="s">
        <v>1113</v>
      </c>
      <c r="G174" s="13"/>
      <c r="H174" s="192">
        <v>11.692</v>
      </c>
      <c r="I174" s="13"/>
      <c r="J174" s="13"/>
      <c r="K174" s="13"/>
      <c r="L174" s="188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0" t="s">
        <v>197</v>
      </c>
      <c r="AU174" s="190" t="s">
        <v>81</v>
      </c>
      <c r="AV174" s="13" t="s">
        <v>81</v>
      </c>
      <c r="AW174" s="13" t="s">
        <v>29</v>
      </c>
      <c r="AX174" s="13" t="s">
        <v>79</v>
      </c>
      <c r="AY174" s="190" t="s">
        <v>189</v>
      </c>
    </row>
    <row r="175" s="2" customFormat="1" ht="16.5" customHeight="1">
      <c r="A175" s="31"/>
      <c r="B175" s="174"/>
      <c r="C175" s="175" t="s">
        <v>293</v>
      </c>
      <c r="D175" s="175" t="s">
        <v>191</v>
      </c>
      <c r="E175" s="176" t="s">
        <v>1114</v>
      </c>
      <c r="F175" s="177" t="s">
        <v>1115</v>
      </c>
      <c r="G175" s="178" t="s">
        <v>290</v>
      </c>
      <c r="H175" s="179">
        <v>0.32000000000000001</v>
      </c>
      <c r="I175" s="180">
        <v>67100</v>
      </c>
      <c r="J175" s="180">
        <f>ROUND(I175*H175,2)</f>
        <v>21472</v>
      </c>
      <c r="K175" s="181"/>
      <c r="L175" s="32"/>
      <c r="M175" s="182" t="s">
        <v>1</v>
      </c>
      <c r="N175" s="183" t="s">
        <v>38</v>
      </c>
      <c r="O175" s="184">
        <v>16.859999999999999</v>
      </c>
      <c r="P175" s="184">
        <f>O175*H175</f>
        <v>5.3952</v>
      </c>
      <c r="Q175" s="184">
        <v>1.07636</v>
      </c>
      <c r="R175" s="184">
        <f>Q175*H175</f>
        <v>0.3444352</v>
      </c>
      <c r="S175" s="184">
        <v>0</v>
      </c>
      <c r="T175" s="18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6" t="s">
        <v>195</v>
      </c>
      <c r="AT175" s="186" t="s">
        <v>191</v>
      </c>
      <c r="AU175" s="186" t="s">
        <v>81</v>
      </c>
      <c r="AY175" s="18" t="s">
        <v>189</v>
      </c>
      <c r="BE175" s="187">
        <f>IF(N175="základní",J175,0)</f>
        <v>21472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8" t="s">
        <v>79</v>
      </c>
      <c r="BK175" s="187">
        <f>ROUND(I175*H175,2)</f>
        <v>21472</v>
      </c>
      <c r="BL175" s="18" t="s">
        <v>195</v>
      </c>
      <c r="BM175" s="186" t="s">
        <v>1116</v>
      </c>
    </row>
    <row r="176" s="13" customFormat="1">
      <c r="A176" s="13"/>
      <c r="B176" s="188"/>
      <c r="C176" s="13"/>
      <c r="D176" s="189" t="s">
        <v>197</v>
      </c>
      <c r="E176" s="190" t="s">
        <v>1</v>
      </c>
      <c r="F176" s="191" t="s">
        <v>1117</v>
      </c>
      <c r="G176" s="13"/>
      <c r="H176" s="192">
        <v>0.32000000000000001</v>
      </c>
      <c r="I176" s="13"/>
      <c r="J176" s="13"/>
      <c r="K176" s="13"/>
      <c r="L176" s="188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197</v>
      </c>
      <c r="AU176" s="190" t="s">
        <v>81</v>
      </c>
      <c r="AV176" s="13" t="s">
        <v>81</v>
      </c>
      <c r="AW176" s="13" t="s">
        <v>29</v>
      </c>
      <c r="AX176" s="13" t="s">
        <v>79</v>
      </c>
      <c r="AY176" s="190" t="s">
        <v>189</v>
      </c>
    </row>
    <row r="177" s="12" customFormat="1" ht="22.8" customHeight="1">
      <c r="A177" s="12"/>
      <c r="B177" s="162"/>
      <c r="C177" s="12"/>
      <c r="D177" s="163" t="s">
        <v>72</v>
      </c>
      <c r="E177" s="172" t="s">
        <v>210</v>
      </c>
      <c r="F177" s="172" t="s">
        <v>441</v>
      </c>
      <c r="G177" s="12"/>
      <c r="H177" s="12"/>
      <c r="I177" s="12"/>
      <c r="J177" s="173">
        <f>BK177</f>
        <v>193523.22</v>
      </c>
      <c r="K177" s="12"/>
      <c r="L177" s="162"/>
      <c r="M177" s="166"/>
      <c r="N177" s="167"/>
      <c r="O177" s="167"/>
      <c r="P177" s="168">
        <f>SUM(P178:P183)</f>
        <v>10.876305</v>
      </c>
      <c r="Q177" s="167"/>
      <c r="R177" s="168">
        <f>SUM(R178:R183)</f>
        <v>0</v>
      </c>
      <c r="S177" s="167"/>
      <c r="T177" s="169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3" t="s">
        <v>79</v>
      </c>
      <c r="AT177" s="170" t="s">
        <v>72</v>
      </c>
      <c r="AU177" s="170" t="s">
        <v>79</v>
      </c>
      <c r="AY177" s="163" t="s">
        <v>189</v>
      </c>
      <c r="BK177" s="171">
        <f>SUM(BK178:BK183)</f>
        <v>193523.22</v>
      </c>
    </row>
    <row r="178" s="2" customFormat="1" ht="24.15" customHeight="1">
      <c r="A178" s="31"/>
      <c r="B178" s="174"/>
      <c r="C178" s="175" t="s">
        <v>298</v>
      </c>
      <c r="D178" s="175" t="s">
        <v>191</v>
      </c>
      <c r="E178" s="176" t="s">
        <v>1118</v>
      </c>
      <c r="F178" s="177" t="s">
        <v>1119</v>
      </c>
      <c r="G178" s="178" t="s">
        <v>218</v>
      </c>
      <c r="H178" s="179">
        <v>375.04500000000002</v>
      </c>
      <c r="I178" s="180">
        <v>516</v>
      </c>
      <c r="J178" s="180">
        <f>ROUND(I178*H178,2)</f>
        <v>193523.22</v>
      </c>
      <c r="K178" s="181"/>
      <c r="L178" s="32"/>
      <c r="M178" s="182" t="s">
        <v>1</v>
      </c>
      <c r="N178" s="183" t="s">
        <v>38</v>
      </c>
      <c r="O178" s="184">
        <v>0.029000000000000001</v>
      </c>
      <c r="P178" s="184">
        <f>O178*H178</f>
        <v>10.876305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6" t="s">
        <v>195</v>
      </c>
      <c r="AT178" s="186" t="s">
        <v>191</v>
      </c>
      <c r="AU178" s="186" t="s">
        <v>81</v>
      </c>
      <c r="AY178" s="18" t="s">
        <v>189</v>
      </c>
      <c r="BE178" s="187">
        <f>IF(N178="základní",J178,0)</f>
        <v>193523.22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8" t="s">
        <v>79</v>
      </c>
      <c r="BK178" s="187">
        <f>ROUND(I178*H178,2)</f>
        <v>193523.22</v>
      </c>
      <c r="BL178" s="18" t="s">
        <v>195</v>
      </c>
      <c r="BM178" s="186" t="s">
        <v>1120</v>
      </c>
    </row>
    <row r="179" s="15" customFormat="1">
      <c r="A179" s="15"/>
      <c r="B179" s="213"/>
      <c r="C179" s="15"/>
      <c r="D179" s="189" t="s">
        <v>197</v>
      </c>
      <c r="E179" s="214" t="s">
        <v>1</v>
      </c>
      <c r="F179" s="215" t="s">
        <v>1121</v>
      </c>
      <c r="G179" s="15"/>
      <c r="H179" s="214" t="s">
        <v>1</v>
      </c>
      <c r="I179" s="15"/>
      <c r="J179" s="15"/>
      <c r="K179" s="15"/>
      <c r="L179" s="213"/>
      <c r="M179" s="216"/>
      <c r="N179" s="217"/>
      <c r="O179" s="217"/>
      <c r="P179" s="217"/>
      <c r="Q179" s="217"/>
      <c r="R179" s="217"/>
      <c r="S179" s="217"/>
      <c r="T179" s="21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4" t="s">
        <v>197</v>
      </c>
      <c r="AU179" s="214" t="s">
        <v>81</v>
      </c>
      <c r="AV179" s="15" t="s">
        <v>79</v>
      </c>
      <c r="AW179" s="15" t="s">
        <v>29</v>
      </c>
      <c r="AX179" s="15" t="s">
        <v>73</v>
      </c>
      <c r="AY179" s="214" t="s">
        <v>189</v>
      </c>
    </row>
    <row r="180" s="13" customFormat="1">
      <c r="A180" s="13"/>
      <c r="B180" s="188"/>
      <c r="C180" s="13"/>
      <c r="D180" s="189" t="s">
        <v>197</v>
      </c>
      <c r="E180" s="190" t="s">
        <v>1</v>
      </c>
      <c r="F180" s="191" t="s">
        <v>1122</v>
      </c>
      <c r="G180" s="13"/>
      <c r="H180" s="192">
        <v>10.5</v>
      </c>
      <c r="I180" s="13"/>
      <c r="J180" s="13"/>
      <c r="K180" s="13"/>
      <c r="L180" s="188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0" t="s">
        <v>197</v>
      </c>
      <c r="AU180" s="190" t="s">
        <v>81</v>
      </c>
      <c r="AV180" s="13" t="s">
        <v>81</v>
      </c>
      <c r="AW180" s="13" t="s">
        <v>29</v>
      </c>
      <c r="AX180" s="13" t="s">
        <v>73</v>
      </c>
      <c r="AY180" s="190" t="s">
        <v>189</v>
      </c>
    </row>
    <row r="181" s="13" customFormat="1">
      <c r="A181" s="13"/>
      <c r="B181" s="188"/>
      <c r="C181" s="13"/>
      <c r="D181" s="189" t="s">
        <v>197</v>
      </c>
      <c r="E181" s="190" t="s">
        <v>1</v>
      </c>
      <c r="F181" s="191" t="s">
        <v>1123</v>
      </c>
      <c r="G181" s="13"/>
      <c r="H181" s="192">
        <v>193.11500000000001</v>
      </c>
      <c r="I181" s="13"/>
      <c r="J181" s="13"/>
      <c r="K181" s="13"/>
      <c r="L181" s="188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197</v>
      </c>
      <c r="AU181" s="190" t="s">
        <v>81</v>
      </c>
      <c r="AV181" s="13" t="s">
        <v>81</v>
      </c>
      <c r="AW181" s="13" t="s">
        <v>29</v>
      </c>
      <c r="AX181" s="13" t="s">
        <v>73</v>
      </c>
      <c r="AY181" s="190" t="s">
        <v>189</v>
      </c>
    </row>
    <row r="182" s="13" customFormat="1">
      <c r="A182" s="13"/>
      <c r="B182" s="188"/>
      <c r="C182" s="13"/>
      <c r="D182" s="189" t="s">
        <v>197</v>
      </c>
      <c r="E182" s="190" t="s">
        <v>1</v>
      </c>
      <c r="F182" s="191" t="s">
        <v>1124</v>
      </c>
      <c r="G182" s="13"/>
      <c r="H182" s="192">
        <v>171.43000000000001</v>
      </c>
      <c r="I182" s="13"/>
      <c r="J182" s="13"/>
      <c r="K182" s="13"/>
      <c r="L182" s="188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197</v>
      </c>
      <c r="AU182" s="190" t="s">
        <v>81</v>
      </c>
      <c r="AV182" s="13" t="s">
        <v>81</v>
      </c>
      <c r="AW182" s="13" t="s">
        <v>29</v>
      </c>
      <c r="AX182" s="13" t="s">
        <v>73</v>
      </c>
      <c r="AY182" s="190" t="s">
        <v>189</v>
      </c>
    </row>
    <row r="183" s="14" customFormat="1">
      <c r="A183" s="14"/>
      <c r="B183" s="196"/>
      <c r="C183" s="14"/>
      <c r="D183" s="189" t="s">
        <v>197</v>
      </c>
      <c r="E183" s="197" t="s">
        <v>1</v>
      </c>
      <c r="F183" s="198" t="s">
        <v>226</v>
      </c>
      <c r="G183" s="14"/>
      <c r="H183" s="199">
        <v>375.04500000000002</v>
      </c>
      <c r="I183" s="14"/>
      <c r="J183" s="14"/>
      <c r="K183" s="14"/>
      <c r="L183" s="196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7" t="s">
        <v>197</v>
      </c>
      <c r="AU183" s="197" t="s">
        <v>81</v>
      </c>
      <c r="AV183" s="14" t="s">
        <v>195</v>
      </c>
      <c r="AW183" s="14" t="s">
        <v>29</v>
      </c>
      <c r="AX183" s="14" t="s">
        <v>79</v>
      </c>
      <c r="AY183" s="197" t="s">
        <v>189</v>
      </c>
    </row>
    <row r="184" s="12" customFormat="1" ht="22.8" customHeight="1">
      <c r="A184" s="12"/>
      <c r="B184" s="162"/>
      <c r="C184" s="12"/>
      <c r="D184" s="163" t="s">
        <v>72</v>
      </c>
      <c r="E184" s="172" t="s">
        <v>215</v>
      </c>
      <c r="F184" s="172" t="s">
        <v>572</v>
      </c>
      <c r="G184" s="12"/>
      <c r="H184" s="12"/>
      <c r="I184" s="12"/>
      <c r="J184" s="173">
        <f>BK184</f>
        <v>11247.5</v>
      </c>
      <c r="K184" s="12"/>
      <c r="L184" s="162"/>
      <c r="M184" s="166"/>
      <c r="N184" s="167"/>
      <c r="O184" s="167"/>
      <c r="P184" s="168">
        <f>SUM(P185:P186)</f>
        <v>5.2249999999999996</v>
      </c>
      <c r="Q184" s="167"/>
      <c r="R184" s="168">
        <f>SUM(R185:R186)</f>
        <v>0.018974999999999999</v>
      </c>
      <c r="S184" s="167"/>
      <c r="T184" s="169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3" t="s">
        <v>79</v>
      </c>
      <c r="AT184" s="170" t="s">
        <v>72</v>
      </c>
      <c r="AU184" s="170" t="s">
        <v>79</v>
      </c>
      <c r="AY184" s="163" t="s">
        <v>189</v>
      </c>
      <c r="BK184" s="171">
        <f>SUM(BK185:BK186)</f>
        <v>11247.5</v>
      </c>
    </row>
    <row r="185" s="2" customFormat="1" ht="33" customHeight="1">
      <c r="A185" s="31"/>
      <c r="B185" s="174"/>
      <c r="C185" s="175" t="s">
        <v>303</v>
      </c>
      <c r="D185" s="175" t="s">
        <v>191</v>
      </c>
      <c r="E185" s="176" t="s">
        <v>1125</v>
      </c>
      <c r="F185" s="177" t="s">
        <v>1126</v>
      </c>
      <c r="G185" s="178" t="s">
        <v>256</v>
      </c>
      <c r="H185" s="179">
        <v>13.75</v>
      </c>
      <c r="I185" s="180">
        <v>818</v>
      </c>
      <c r="J185" s="180">
        <f>ROUND(I185*H185,2)</f>
        <v>11247.5</v>
      </c>
      <c r="K185" s="181"/>
      <c r="L185" s="32"/>
      <c r="M185" s="182" t="s">
        <v>1</v>
      </c>
      <c r="N185" s="183" t="s">
        <v>38</v>
      </c>
      <c r="O185" s="184">
        <v>0.38</v>
      </c>
      <c r="P185" s="184">
        <f>O185*H185</f>
        <v>5.2249999999999996</v>
      </c>
      <c r="Q185" s="184">
        <v>0.0013799999999999999</v>
      </c>
      <c r="R185" s="184">
        <f>Q185*H185</f>
        <v>0.018974999999999999</v>
      </c>
      <c r="S185" s="184">
        <v>0</v>
      </c>
      <c r="T185" s="18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6" t="s">
        <v>195</v>
      </c>
      <c r="AT185" s="186" t="s">
        <v>191</v>
      </c>
      <c r="AU185" s="186" t="s">
        <v>81</v>
      </c>
      <c r="AY185" s="18" t="s">
        <v>189</v>
      </c>
      <c r="BE185" s="187">
        <f>IF(N185="základní",J185,0)</f>
        <v>11247.5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8" t="s">
        <v>79</v>
      </c>
      <c r="BK185" s="187">
        <f>ROUND(I185*H185,2)</f>
        <v>11247.5</v>
      </c>
      <c r="BL185" s="18" t="s">
        <v>195</v>
      </c>
      <c r="BM185" s="186" t="s">
        <v>1127</v>
      </c>
    </row>
    <row r="186" s="13" customFormat="1">
      <c r="A186" s="13"/>
      <c r="B186" s="188"/>
      <c r="C186" s="13"/>
      <c r="D186" s="189" t="s">
        <v>197</v>
      </c>
      <c r="E186" s="190" t="s">
        <v>1</v>
      </c>
      <c r="F186" s="191" t="s">
        <v>1128</v>
      </c>
      <c r="G186" s="13"/>
      <c r="H186" s="192">
        <v>13.75</v>
      </c>
      <c r="I186" s="13"/>
      <c r="J186" s="13"/>
      <c r="K186" s="13"/>
      <c r="L186" s="188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0" t="s">
        <v>197</v>
      </c>
      <c r="AU186" s="190" t="s">
        <v>81</v>
      </c>
      <c r="AV186" s="13" t="s">
        <v>81</v>
      </c>
      <c r="AW186" s="13" t="s">
        <v>29</v>
      </c>
      <c r="AX186" s="13" t="s">
        <v>79</v>
      </c>
      <c r="AY186" s="190" t="s">
        <v>189</v>
      </c>
    </row>
    <row r="187" s="12" customFormat="1" ht="22.8" customHeight="1">
      <c r="A187" s="12"/>
      <c r="B187" s="162"/>
      <c r="C187" s="12"/>
      <c r="D187" s="163" t="s">
        <v>72</v>
      </c>
      <c r="E187" s="172" t="s">
        <v>237</v>
      </c>
      <c r="F187" s="172" t="s">
        <v>652</v>
      </c>
      <c r="G187" s="12"/>
      <c r="H187" s="12"/>
      <c r="I187" s="12"/>
      <c r="J187" s="173">
        <f>BK187</f>
        <v>167645.73000000001</v>
      </c>
      <c r="K187" s="12"/>
      <c r="L187" s="162"/>
      <c r="M187" s="166"/>
      <c r="N187" s="167"/>
      <c r="O187" s="167"/>
      <c r="P187" s="168">
        <f>SUM(P188:P203)</f>
        <v>89.65728</v>
      </c>
      <c r="Q187" s="167"/>
      <c r="R187" s="168">
        <f>SUM(R188:R203)</f>
        <v>1.3624237699999999</v>
      </c>
      <c r="S187" s="167"/>
      <c r="T187" s="169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3" t="s">
        <v>79</v>
      </c>
      <c r="AT187" s="170" t="s">
        <v>72</v>
      </c>
      <c r="AU187" s="170" t="s">
        <v>79</v>
      </c>
      <c r="AY187" s="163" t="s">
        <v>189</v>
      </c>
      <c r="BK187" s="171">
        <f>SUM(BK188:BK203)</f>
        <v>167645.73000000001</v>
      </c>
    </row>
    <row r="188" s="2" customFormat="1" ht="24.15" customHeight="1">
      <c r="A188" s="31"/>
      <c r="B188" s="174"/>
      <c r="C188" s="175" t="s">
        <v>7</v>
      </c>
      <c r="D188" s="175" t="s">
        <v>191</v>
      </c>
      <c r="E188" s="176" t="s">
        <v>1129</v>
      </c>
      <c r="F188" s="177" t="s">
        <v>1130</v>
      </c>
      <c r="G188" s="178" t="s">
        <v>218</v>
      </c>
      <c r="H188" s="179">
        <v>519.19100000000003</v>
      </c>
      <c r="I188" s="180">
        <v>74.5</v>
      </c>
      <c r="J188" s="180">
        <f>ROUND(I188*H188,2)</f>
        <v>38679.730000000003</v>
      </c>
      <c r="K188" s="181"/>
      <c r="L188" s="32"/>
      <c r="M188" s="182" t="s">
        <v>1</v>
      </c>
      <c r="N188" s="183" t="s">
        <v>38</v>
      </c>
      <c r="O188" s="184">
        <v>0.080000000000000002</v>
      </c>
      <c r="P188" s="184">
        <f>O188*H188</f>
        <v>41.53528</v>
      </c>
      <c r="Q188" s="184">
        <v>0.00046999999999999999</v>
      </c>
      <c r="R188" s="184">
        <f>Q188*H188</f>
        <v>0.24401977</v>
      </c>
      <c r="S188" s="184">
        <v>0</v>
      </c>
      <c r="T188" s="18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6" t="s">
        <v>195</v>
      </c>
      <c r="AT188" s="186" t="s">
        <v>191</v>
      </c>
      <c r="AU188" s="186" t="s">
        <v>81</v>
      </c>
      <c r="AY188" s="18" t="s">
        <v>189</v>
      </c>
      <c r="BE188" s="187">
        <f>IF(N188="základní",J188,0)</f>
        <v>38679.730000000003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8" t="s">
        <v>79</v>
      </c>
      <c r="BK188" s="187">
        <f>ROUND(I188*H188,2)</f>
        <v>38679.730000000003</v>
      </c>
      <c r="BL188" s="18" t="s">
        <v>195</v>
      </c>
      <c r="BM188" s="186" t="s">
        <v>1131</v>
      </c>
    </row>
    <row r="189" s="15" customFormat="1">
      <c r="A189" s="15"/>
      <c r="B189" s="213"/>
      <c r="C189" s="15"/>
      <c r="D189" s="189" t="s">
        <v>197</v>
      </c>
      <c r="E189" s="214" t="s">
        <v>1</v>
      </c>
      <c r="F189" s="215" t="s">
        <v>1132</v>
      </c>
      <c r="G189" s="15"/>
      <c r="H189" s="214" t="s">
        <v>1</v>
      </c>
      <c r="I189" s="15"/>
      <c r="J189" s="15"/>
      <c r="K189" s="15"/>
      <c r="L189" s="213"/>
      <c r="M189" s="216"/>
      <c r="N189" s="217"/>
      <c r="O189" s="217"/>
      <c r="P189" s="217"/>
      <c r="Q189" s="217"/>
      <c r="R189" s="217"/>
      <c r="S189" s="217"/>
      <c r="T189" s="21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4" t="s">
        <v>197</v>
      </c>
      <c r="AU189" s="214" t="s">
        <v>81</v>
      </c>
      <c r="AV189" s="15" t="s">
        <v>79</v>
      </c>
      <c r="AW189" s="15" t="s">
        <v>29</v>
      </c>
      <c r="AX189" s="15" t="s">
        <v>73</v>
      </c>
      <c r="AY189" s="214" t="s">
        <v>189</v>
      </c>
    </row>
    <row r="190" s="13" customFormat="1">
      <c r="A190" s="13"/>
      <c r="B190" s="188"/>
      <c r="C190" s="13"/>
      <c r="D190" s="189" t="s">
        <v>197</v>
      </c>
      <c r="E190" s="190" t="s">
        <v>1</v>
      </c>
      <c r="F190" s="191" t="s">
        <v>1133</v>
      </c>
      <c r="G190" s="13"/>
      <c r="H190" s="192">
        <v>11.5</v>
      </c>
      <c r="I190" s="13"/>
      <c r="J190" s="13"/>
      <c r="K190" s="13"/>
      <c r="L190" s="188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0" t="s">
        <v>197</v>
      </c>
      <c r="AU190" s="190" t="s">
        <v>81</v>
      </c>
      <c r="AV190" s="13" t="s">
        <v>81</v>
      </c>
      <c r="AW190" s="13" t="s">
        <v>29</v>
      </c>
      <c r="AX190" s="13" t="s">
        <v>73</v>
      </c>
      <c r="AY190" s="190" t="s">
        <v>189</v>
      </c>
    </row>
    <row r="191" s="13" customFormat="1">
      <c r="A191" s="13"/>
      <c r="B191" s="188"/>
      <c r="C191" s="13"/>
      <c r="D191" s="189" t="s">
        <v>197</v>
      </c>
      <c r="E191" s="190" t="s">
        <v>1</v>
      </c>
      <c r="F191" s="191" t="s">
        <v>1134</v>
      </c>
      <c r="G191" s="13"/>
      <c r="H191" s="192">
        <v>236.721</v>
      </c>
      <c r="I191" s="13"/>
      <c r="J191" s="13"/>
      <c r="K191" s="13"/>
      <c r="L191" s="188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0" t="s">
        <v>197</v>
      </c>
      <c r="AU191" s="190" t="s">
        <v>81</v>
      </c>
      <c r="AV191" s="13" t="s">
        <v>81</v>
      </c>
      <c r="AW191" s="13" t="s">
        <v>29</v>
      </c>
      <c r="AX191" s="13" t="s">
        <v>73</v>
      </c>
      <c r="AY191" s="190" t="s">
        <v>189</v>
      </c>
    </row>
    <row r="192" s="13" customFormat="1">
      <c r="A192" s="13"/>
      <c r="B192" s="188"/>
      <c r="C192" s="13"/>
      <c r="D192" s="189" t="s">
        <v>197</v>
      </c>
      <c r="E192" s="190" t="s">
        <v>1</v>
      </c>
      <c r="F192" s="191" t="s">
        <v>1135</v>
      </c>
      <c r="G192" s="13"/>
      <c r="H192" s="192">
        <v>270.97000000000003</v>
      </c>
      <c r="I192" s="13"/>
      <c r="J192" s="13"/>
      <c r="K192" s="13"/>
      <c r="L192" s="188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0" t="s">
        <v>197</v>
      </c>
      <c r="AU192" s="190" t="s">
        <v>81</v>
      </c>
      <c r="AV192" s="13" t="s">
        <v>81</v>
      </c>
      <c r="AW192" s="13" t="s">
        <v>29</v>
      </c>
      <c r="AX192" s="13" t="s">
        <v>73</v>
      </c>
      <c r="AY192" s="190" t="s">
        <v>189</v>
      </c>
    </row>
    <row r="193" s="14" customFormat="1">
      <c r="A193" s="14"/>
      <c r="B193" s="196"/>
      <c r="C193" s="14"/>
      <c r="D193" s="189" t="s">
        <v>197</v>
      </c>
      <c r="E193" s="197" t="s">
        <v>1</v>
      </c>
      <c r="F193" s="198" t="s">
        <v>226</v>
      </c>
      <c r="G193" s="14"/>
      <c r="H193" s="199">
        <v>519.19100000000003</v>
      </c>
      <c r="I193" s="14"/>
      <c r="J193" s="14"/>
      <c r="K193" s="14"/>
      <c r="L193" s="196"/>
      <c r="M193" s="200"/>
      <c r="N193" s="201"/>
      <c r="O193" s="201"/>
      <c r="P193" s="201"/>
      <c r="Q193" s="201"/>
      <c r="R193" s="201"/>
      <c r="S193" s="201"/>
      <c r="T193" s="20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7" t="s">
        <v>197</v>
      </c>
      <c r="AU193" s="197" t="s">
        <v>81</v>
      </c>
      <c r="AV193" s="14" t="s">
        <v>195</v>
      </c>
      <c r="AW193" s="14" t="s">
        <v>29</v>
      </c>
      <c r="AX193" s="14" t="s">
        <v>79</v>
      </c>
      <c r="AY193" s="197" t="s">
        <v>189</v>
      </c>
    </row>
    <row r="194" s="2" customFormat="1" ht="24.15" customHeight="1">
      <c r="A194" s="31"/>
      <c r="B194" s="174"/>
      <c r="C194" s="175" t="s">
        <v>311</v>
      </c>
      <c r="D194" s="175" t="s">
        <v>191</v>
      </c>
      <c r="E194" s="176" t="s">
        <v>1136</v>
      </c>
      <c r="F194" s="177" t="s">
        <v>1137</v>
      </c>
      <c r="G194" s="178" t="s">
        <v>256</v>
      </c>
      <c r="H194" s="179">
        <v>88</v>
      </c>
      <c r="I194" s="180">
        <v>194</v>
      </c>
      <c r="J194" s="180">
        <f>ROUND(I194*H194,2)</f>
        <v>17072</v>
      </c>
      <c r="K194" s="181"/>
      <c r="L194" s="32"/>
      <c r="M194" s="182" t="s">
        <v>1</v>
      </c>
      <c r="N194" s="183" t="s">
        <v>38</v>
      </c>
      <c r="O194" s="184">
        <v>0.44</v>
      </c>
      <c r="P194" s="184">
        <f>O194*H194</f>
        <v>38.719999999999999</v>
      </c>
      <c r="Q194" s="184">
        <v>4.0000000000000003E-05</v>
      </c>
      <c r="R194" s="184">
        <f>Q194*H194</f>
        <v>0.0035200000000000001</v>
      </c>
      <c r="S194" s="184">
        <v>0</v>
      </c>
      <c r="T194" s="18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6" t="s">
        <v>195</v>
      </c>
      <c r="AT194" s="186" t="s">
        <v>191</v>
      </c>
      <c r="AU194" s="186" t="s">
        <v>81</v>
      </c>
      <c r="AY194" s="18" t="s">
        <v>189</v>
      </c>
      <c r="BE194" s="187">
        <f>IF(N194="základní",J194,0)</f>
        <v>17072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8" t="s">
        <v>79</v>
      </c>
      <c r="BK194" s="187">
        <f>ROUND(I194*H194,2)</f>
        <v>17072</v>
      </c>
      <c r="BL194" s="18" t="s">
        <v>195</v>
      </c>
      <c r="BM194" s="186" t="s">
        <v>1138</v>
      </c>
    </row>
    <row r="195" s="13" customFormat="1">
      <c r="A195" s="13"/>
      <c r="B195" s="188"/>
      <c r="C195" s="13"/>
      <c r="D195" s="189" t="s">
        <v>197</v>
      </c>
      <c r="E195" s="190" t="s">
        <v>1</v>
      </c>
      <c r="F195" s="191" t="s">
        <v>1139</v>
      </c>
      <c r="G195" s="13"/>
      <c r="H195" s="192">
        <v>88</v>
      </c>
      <c r="I195" s="13"/>
      <c r="J195" s="13"/>
      <c r="K195" s="13"/>
      <c r="L195" s="188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197</v>
      </c>
      <c r="AU195" s="190" t="s">
        <v>81</v>
      </c>
      <c r="AV195" s="13" t="s">
        <v>81</v>
      </c>
      <c r="AW195" s="13" t="s">
        <v>29</v>
      </c>
      <c r="AX195" s="13" t="s">
        <v>79</v>
      </c>
      <c r="AY195" s="190" t="s">
        <v>189</v>
      </c>
    </row>
    <row r="196" s="2" customFormat="1" ht="24.15" customHeight="1">
      <c r="A196" s="31"/>
      <c r="B196" s="174"/>
      <c r="C196" s="203" t="s">
        <v>316</v>
      </c>
      <c r="D196" s="203" t="s">
        <v>317</v>
      </c>
      <c r="E196" s="204" t="s">
        <v>1140</v>
      </c>
      <c r="F196" s="205" t="s">
        <v>1141</v>
      </c>
      <c r="G196" s="206" t="s">
        <v>194</v>
      </c>
      <c r="H196" s="207">
        <v>80</v>
      </c>
      <c r="I196" s="208">
        <v>866</v>
      </c>
      <c r="J196" s="208">
        <f>ROUND(I196*H196,2)</f>
        <v>69280</v>
      </c>
      <c r="K196" s="209"/>
      <c r="L196" s="210"/>
      <c r="M196" s="211" t="s">
        <v>1</v>
      </c>
      <c r="N196" s="212" t="s">
        <v>38</v>
      </c>
      <c r="O196" s="184">
        <v>0</v>
      </c>
      <c r="P196" s="184">
        <f>O196*H196</f>
        <v>0</v>
      </c>
      <c r="Q196" s="184">
        <v>0.01295</v>
      </c>
      <c r="R196" s="184">
        <f>Q196*H196</f>
        <v>1.036</v>
      </c>
      <c r="S196" s="184">
        <v>0</v>
      </c>
      <c r="T196" s="185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6" t="s">
        <v>232</v>
      </c>
      <c r="AT196" s="186" t="s">
        <v>317</v>
      </c>
      <c r="AU196" s="186" t="s">
        <v>81</v>
      </c>
      <c r="AY196" s="18" t="s">
        <v>189</v>
      </c>
      <c r="BE196" s="187">
        <f>IF(N196="základní",J196,0)</f>
        <v>69280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8" t="s">
        <v>79</v>
      </c>
      <c r="BK196" s="187">
        <f>ROUND(I196*H196,2)</f>
        <v>69280</v>
      </c>
      <c r="BL196" s="18" t="s">
        <v>195</v>
      </c>
      <c r="BM196" s="186" t="s">
        <v>1142</v>
      </c>
    </row>
    <row r="197" s="2" customFormat="1" ht="24.15" customHeight="1">
      <c r="A197" s="31"/>
      <c r="B197" s="174"/>
      <c r="C197" s="175" t="s">
        <v>322</v>
      </c>
      <c r="D197" s="175" t="s">
        <v>191</v>
      </c>
      <c r="E197" s="176" t="s">
        <v>1143</v>
      </c>
      <c r="F197" s="177" t="s">
        <v>1144</v>
      </c>
      <c r="G197" s="178" t="s">
        <v>194</v>
      </c>
      <c r="H197" s="179">
        <v>10</v>
      </c>
      <c r="I197" s="180">
        <v>170</v>
      </c>
      <c r="J197" s="180">
        <f>ROUND(I197*H197,2)</f>
        <v>1700</v>
      </c>
      <c r="K197" s="181"/>
      <c r="L197" s="32"/>
      <c r="M197" s="182" t="s">
        <v>1</v>
      </c>
      <c r="N197" s="183" t="s">
        <v>38</v>
      </c>
      <c r="O197" s="184">
        <v>0.34499999999999997</v>
      </c>
      <c r="P197" s="184">
        <f>O197*H197</f>
        <v>3.4499999999999997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6" t="s">
        <v>195</v>
      </c>
      <c r="AT197" s="186" t="s">
        <v>191</v>
      </c>
      <c r="AU197" s="186" t="s">
        <v>81</v>
      </c>
      <c r="AY197" s="18" t="s">
        <v>189</v>
      </c>
      <c r="BE197" s="187">
        <f>IF(N197="základní",J197,0)</f>
        <v>1700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8" t="s">
        <v>79</v>
      </c>
      <c r="BK197" s="187">
        <f>ROUND(I197*H197,2)</f>
        <v>1700</v>
      </c>
      <c r="BL197" s="18" t="s">
        <v>195</v>
      </c>
      <c r="BM197" s="186" t="s">
        <v>1145</v>
      </c>
    </row>
    <row r="198" s="13" customFormat="1">
      <c r="A198" s="13"/>
      <c r="B198" s="188"/>
      <c r="C198" s="13"/>
      <c r="D198" s="189" t="s">
        <v>197</v>
      </c>
      <c r="E198" s="190" t="s">
        <v>1</v>
      </c>
      <c r="F198" s="191" t="s">
        <v>1146</v>
      </c>
      <c r="G198" s="13"/>
      <c r="H198" s="192">
        <v>10</v>
      </c>
      <c r="I198" s="13"/>
      <c r="J198" s="13"/>
      <c r="K198" s="13"/>
      <c r="L198" s="188"/>
      <c r="M198" s="193"/>
      <c r="N198" s="194"/>
      <c r="O198" s="194"/>
      <c r="P198" s="194"/>
      <c r="Q198" s="194"/>
      <c r="R198" s="194"/>
      <c r="S198" s="194"/>
      <c r="T198" s="19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0" t="s">
        <v>197</v>
      </c>
      <c r="AU198" s="190" t="s">
        <v>81</v>
      </c>
      <c r="AV198" s="13" t="s">
        <v>81</v>
      </c>
      <c r="AW198" s="13" t="s">
        <v>29</v>
      </c>
      <c r="AX198" s="13" t="s">
        <v>79</v>
      </c>
      <c r="AY198" s="190" t="s">
        <v>189</v>
      </c>
    </row>
    <row r="199" s="2" customFormat="1" ht="37.8" customHeight="1">
      <c r="A199" s="31"/>
      <c r="B199" s="174"/>
      <c r="C199" s="203" t="s">
        <v>329</v>
      </c>
      <c r="D199" s="203" t="s">
        <v>317</v>
      </c>
      <c r="E199" s="204" t="s">
        <v>1147</v>
      </c>
      <c r="F199" s="205" t="s">
        <v>1148</v>
      </c>
      <c r="G199" s="206" t="s">
        <v>194</v>
      </c>
      <c r="H199" s="207">
        <v>10</v>
      </c>
      <c r="I199" s="208">
        <v>3490</v>
      </c>
      <c r="J199" s="208">
        <f>ROUND(I199*H199,2)</f>
        <v>34900</v>
      </c>
      <c r="K199" s="209"/>
      <c r="L199" s="210"/>
      <c r="M199" s="211" t="s">
        <v>1</v>
      </c>
      <c r="N199" s="212" t="s">
        <v>38</v>
      </c>
      <c r="O199" s="184">
        <v>0</v>
      </c>
      <c r="P199" s="184">
        <f>O199*H199</f>
        <v>0</v>
      </c>
      <c r="Q199" s="184">
        <v>0.00025000000000000001</v>
      </c>
      <c r="R199" s="184">
        <f>Q199*H199</f>
        <v>0.0025000000000000001</v>
      </c>
      <c r="S199" s="184">
        <v>0</v>
      </c>
      <c r="T199" s="18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6" t="s">
        <v>232</v>
      </c>
      <c r="AT199" s="186" t="s">
        <v>317</v>
      </c>
      <c r="AU199" s="186" t="s">
        <v>81</v>
      </c>
      <c r="AY199" s="18" t="s">
        <v>189</v>
      </c>
      <c r="BE199" s="187">
        <f>IF(N199="základní",J199,0)</f>
        <v>34900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8" t="s">
        <v>79</v>
      </c>
      <c r="BK199" s="187">
        <f>ROUND(I199*H199,2)</f>
        <v>34900</v>
      </c>
      <c r="BL199" s="18" t="s">
        <v>195</v>
      </c>
      <c r="BM199" s="186" t="s">
        <v>1149</v>
      </c>
    </row>
    <row r="200" s="2" customFormat="1" ht="24.15" customHeight="1">
      <c r="A200" s="31"/>
      <c r="B200" s="174"/>
      <c r="C200" s="175" t="s">
        <v>334</v>
      </c>
      <c r="D200" s="175" t="s">
        <v>191</v>
      </c>
      <c r="E200" s="176" t="s">
        <v>1150</v>
      </c>
      <c r="F200" s="177" t="s">
        <v>1151</v>
      </c>
      <c r="G200" s="178" t="s">
        <v>218</v>
      </c>
      <c r="H200" s="179">
        <v>12.4</v>
      </c>
      <c r="I200" s="180">
        <v>214</v>
      </c>
      <c r="J200" s="180">
        <f>ROUND(I200*H200,2)</f>
        <v>2653.5999999999999</v>
      </c>
      <c r="K200" s="181"/>
      <c r="L200" s="32"/>
      <c r="M200" s="182" t="s">
        <v>1</v>
      </c>
      <c r="N200" s="183" t="s">
        <v>38</v>
      </c>
      <c r="O200" s="184">
        <v>0.20000000000000001</v>
      </c>
      <c r="P200" s="184">
        <f>O200*H200</f>
        <v>2.4800000000000004</v>
      </c>
      <c r="Q200" s="184">
        <v>0.00072000000000000005</v>
      </c>
      <c r="R200" s="184">
        <f>Q200*H200</f>
        <v>0.0089280000000000002</v>
      </c>
      <c r="S200" s="184">
        <v>0</v>
      </c>
      <c r="T200" s="18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6" t="s">
        <v>195</v>
      </c>
      <c r="AT200" s="186" t="s">
        <v>191</v>
      </c>
      <c r="AU200" s="186" t="s">
        <v>81</v>
      </c>
      <c r="AY200" s="18" t="s">
        <v>189</v>
      </c>
      <c r="BE200" s="187">
        <f>IF(N200="základní",J200,0)</f>
        <v>2653.5999999999999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8" t="s">
        <v>79</v>
      </c>
      <c r="BK200" s="187">
        <f>ROUND(I200*H200,2)</f>
        <v>2653.5999999999999</v>
      </c>
      <c r="BL200" s="18" t="s">
        <v>195</v>
      </c>
      <c r="BM200" s="186" t="s">
        <v>1152</v>
      </c>
    </row>
    <row r="201" s="13" customFormat="1">
      <c r="A201" s="13"/>
      <c r="B201" s="188"/>
      <c r="C201" s="13"/>
      <c r="D201" s="189" t="s">
        <v>197</v>
      </c>
      <c r="E201" s="190" t="s">
        <v>1</v>
      </c>
      <c r="F201" s="191" t="s">
        <v>1153</v>
      </c>
      <c r="G201" s="13"/>
      <c r="H201" s="192">
        <v>12.4</v>
      </c>
      <c r="I201" s="13"/>
      <c r="J201" s="13"/>
      <c r="K201" s="13"/>
      <c r="L201" s="188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0" t="s">
        <v>197</v>
      </c>
      <c r="AU201" s="190" t="s">
        <v>81</v>
      </c>
      <c r="AV201" s="13" t="s">
        <v>81</v>
      </c>
      <c r="AW201" s="13" t="s">
        <v>29</v>
      </c>
      <c r="AX201" s="13" t="s">
        <v>79</v>
      </c>
      <c r="AY201" s="190" t="s">
        <v>189</v>
      </c>
    </row>
    <row r="202" s="2" customFormat="1" ht="24.15" customHeight="1">
      <c r="A202" s="31"/>
      <c r="B202" s="174"/>
      <c r="C202" s="175" t="s">
        <v>339</v>
      </c>
      <c r="D202" s="175" t="s">
        <v>191</v>
      </c>
      <c r="E202" s="176" t="s">
        <v>1154</v>
      </c>
      <c r="F202" s="177" t="s">
        <v>1155</v>
      </c>
      <c r="G202" s="178" t="s">
        <v>218</v>
      </c>
      <c r="H202" s="179">
        <v>12.4</v>
      </c>
      <c r="I202" s="180">
        <v>271</v>
      </c>
      <c r="J202" s="180">
        <f>ROUND(I202*H202,2)</f>
        <v>3360.4000000000001</v>
      </c>
      <c r="K202" s="181"/>
      <c r="L202" s="32"/>
      <c r="M202" s="182" t="s">
        <v>1</v>
      </c>
      <c r="N202" s="183" t="s">
        <v>38</v>
      </c>
      <c r="O202" s="184">
        <v>0.28000000000000003</v>
      </c>
      <c r="P202" s="184">
        <f>O202*H202</f>
        <v>3.4720000000000004</v>
      </c>
      <c r="Q202" s="184">
        <v>0.0054400000000000004</v>
      </c>
      <c r="R202" s="184">
        <f>Q202*H202</f>
        <v>0.067456000000000002</v>
      </c>
      <c r="S202" s="184">
        <v>0</v>
      </c>
      <c r="T202" s="185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6" t="s">
        <v>195</v>
      </c>
      <c r="AT202" s="186" t="s">
        <v>191</v>
      </c>
      <c r="AU202" s="186" t="s">
        <v>81</v>
      </c>
      <c r="AY202" s="18" t="s">
        <v>189</v>
      </c>
      <c r="BE202" s="187">
        <f>IF(N202="základní",J202,0)</f>
        <v>3360.4000000000001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8" t="s">
        <v>79</v>
      </c>
      <c r="BK202" s="187">
        <f>ROUND(I202*H202,2)</f>
        <v>3360.4000000000001</v>
      </c>
      <c r="BL202" s="18" t="s">
        <v>195</v>
      </c>
      <c r="BM202" s="186" t="s">
        <v>1156</v>
      </c>
    </row>
    <row r="203" s="13" customFormat="1">
      <c r="A203" s="13"/>
      <c r="B203" s="188"/>
      <c r="C203" s="13"/>
      <c r="D203" s="189" t="s">
        <v>197</v>
      </c>
      <c r="E203" s="190" t="s">
        <v>1</v>
      </c>
      <c r="F203" s="191" t="s">
        <v>1153</v>
      </c>
      <c r="G203" s="13"/>
      <c r="H203" s="192">
        <v>12.4</v>
      </c>
      <c r="I203" s="13"/>
      <c r="J203" s="13"/>
      <c r="K203" s="13"/>
      <c r="L203" s="188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0" t="s">
        <v>197</v>
      </c>
      <c r="AU203" s="190" t="s">
        <v>81</v>
      </c>
      <c r="AV203" s="13" t="s">
        <v>81</v>
      </c>
      <c r="AW203" s="13" t="s">
        <v>29</v>
      </c>
      <c r="AX203" s="13" t="s">
        <v>79</v>
      </c>
      <c r="AY203" s="190" t="s">
        <v>189</v>
      </c>
    </row>
    <row r="204" s="12" customFormat="1" ht="22.8" customHeight="1">
      <c r="A204" s="12"/>
      <c r="B204" s="162"/>
      <c r="C204" s="12"/>
      <c r="D204" s="163" t="s">
        <v>72</v>
      </c>
      <c r="E204" s="172" t="s">
        <v>942</v>
      </c>
      <c r="F204" s="172" t="s">
        <v>943</v>
      </c>
      <c r="G204" s="12"/>
      <c r="H204" s="12"/>
      <c r="I204" s="12"/>
      <c r="J204" s="173">
        <f>BK204</f>
        <v>847764.70999999996</v>
      </c>
      <c r="K204" s="12"/>
      <c r="L204" s="162"/>
      <c r="M204" s="166"/>
      <c r="N204" s="167"/>
      <c r="O204" s="167"/>
      <c r="P204" s="168">
        <f>SUM(P205:P206)</f>
        <v>1011.0349739999999</v>
      </c>
      <c r="Q204" s="167"/>
      <c r="R204" s="168">
        <f>SUM(R205:R206)</f>
        <v>0</v>
      </c>
      <c r="S204" s="167"/>
      <c r="T204" s="169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3" t="s">
        <v>79</v>
      </c>
      <c r="AT204" s="170" t="s">
        <v>72</v>
      </c>
      <c r="AU204" s="170" t="s">
        <v>79</v>
      </c>
      <c r="AY204" s="163" t="s">
        <v>189</v>
      </c>
      <c r="BK204" s="171">
        <f>SUM(BK205:BK206)</f>
        <v>847764.70999999996</v>
      </c>
    </row>
    <row r="205" s="2" customFormat="1" ht="33" customHeight="1">
      <c r="A205" s="31"/>
      <c r="B205" s="174"/>
      <c r="C205" s="175" t="s">
        <v>345</v>
      </c>
      <c r="D205" s="175" t="s">
        <v>191</v>
      </c>
      <c r="E205" s="176" t="s">
        <v>1157</v>
      </c>
      <c r="F205" s="177" t="s">
        <v>1158</v>
      </c>
      <c r="G205" s="178" t="s">
        <v>290</v>
      </c>
      <c r="H205" s="179">
        <v>1319.8889999999999</v>
      </c>
      <c r="I205" s="180">
        <v>544</v>
      </c>
      <c r="J205" s="180">
        <f>ROUND(I205*H205,2)</f>
        <v>718019.62</v>
      </c>
      <c r="K205" s="181"/>
      <c r="L205" s="32"/>
      <c r="M205" s="182" t="s">
        <v>1</v>
      </c>
      <c r="N205" s="183" t="s">
        <v>38</v>
      </c>
      <c r="O205" s="184">
        <v>0.64700000000000002</v>
      </c>
      <c r="P205" s="184">
        <f>O205*H205</f>
        <v>853.96818299999995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6" t="s">
        <v>195</v>
      </c>
      <c r="AT205" s="186" t="s">
        <v>191</v>
      </c>
      <c r="AU205" s="186" t="s">
        <v>81</v>
      </c>
      <c r="AY205" s="18" t="s">
        <v>189</v>
      </c>
      <c r="BE205" s="187">
        <f>IF(N205="základní",J205,0)</f>
        <v>718019.62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8" t="s">
        <v>79</v>
      </c>
      <c r="BK205" s="187">
        <f>ROUND(I205*H205,2)</f>
        <v>718019.62</v>
      </c>
      <c r="BL205" s="18" t="s">
        <v>195</v>
      </c>
      <c r="BM205" s="186" t="s">
        <v>1159</v>
      </c>
    </row>
    <row r="206" s="2" customFormat="1" ht="33" customHeight="1">
      <c r="A206" s="31"/>
      <c r="B206" s="174"/>
      <c r="C206" s="175" t="s">
        <v>356</v>
      </c>
      <c r="D206" s="175" t="s">
        <v>191</v>
      </c>
      <c r="E206" s="176" t="s">
        <v>1160</v>
      </c>
      <c r="F206" s="177" t="s">
        <v>1161</v>
      </c>
      <c r="G206" s="178" t="s">
        <v>290</v>
      </c>
      <c r="H206" s="179">
        <v>1319.8889999999999</v>
      </c>
      <c r="I206" s="180">
        <v>98.299999999999997</v>
      </c>
      <c r="J206" s="180">
        <f>ROUND(I206*H206,2)</f>
        <v>129745.09</v>
      </c>
      <c r="K206" s="181"/>
      <c r="L206" s="32"/>
      <c r="M206" s="222" t="s">
        <v>1</v>
      </c>
      <c r="N206" s="223" t="s">
        <v>38</v>
      </c>
      <c r="O206" s="224">
        <v>0.119</v>
      </c>
      <c r="P206" s="224">
        <f>O206*H206</f>
        <v>157.06679099999997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6" t="s">
        <v>195</v>
      </c>
      <c r="AT206" s="186" t="s">
        <v>191</v>
      </c>
      <c r="AU206" s="186" t="s">
        <v>81</v>
      </c>
      <c r="AY206" s="18" t="s">
        <v>189</v>
      </c>
      <c r="BE206" s="187">
        <f>IF(N206="základní",J206,0)</f>
        <v>129745.09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8" t="s">
        <v>79</v>
      </c>
      <c r="BK206" s="187">
        <f>ROUND(I206*H206,2)</f>
        <v>129745.09</v>
      </c>
      <c r="BL206" s="18" t="s">
        <v>195</v>
      </c>
      <c r="BM206" s="186" t="s">
        <v>1162</v>
      </c>
    </row>
    <row r="207" s="2" customFormat="1" ht="6.96" customHeight="1">
      <c r="A207" s="31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32"/>
      <c r="M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</row>
  </sheetData>
  <autoFilter ref="C126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 s="1" customFormat="1" ht="12" customHeight="1">
      <c r="B8" s="21"/>
      <c r="D8" s="28" t="s">
        <v>128</v>
      </c>
      <c r="L8" s="21"/>
    </row>
    <row r="9" s="2" customFormat="1" ht="16.5" customHeight="1">
      <c r="A9" s="31"/>
      <c r="B9" s="32"/>
      <c r="C9" s="31"/>
      <c r="D9" s="31"/>
      <c r="E9" s="124" t="s">
        <v>131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1163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5"/>
      <c r="B29" s="126"/>
      <c r="C29" s="125"/>
      <c r="D29" s="125"/>
      <c r="E29" s="29" t="s">
        <v>1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ROUND(J126, 2)</f>
        <v>842070.17000000004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ROUND((SUM(BE126:BE167)),  2)</f>
        <v>842070.17000000004</v>
      </c>
      <c r="G35" s="31"/>
      <c r="H35" s="31"/>
      <c r="I35" s="131">
        <v>0.20999999999999999</v>
      </c>
      <c r="J35" s="130">
        <f>ROUND(((SUM(BE126:BE167))*I35),  2)</f>
        <v>176834.73999999999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ROUND((SUM(BF126:BF167)),  2)</f>
        <v>0</v>
      </c>
      <c r="G36" s="31"/>
      <c r="H36" s="31"/>
      <c r="I36" s="131">
        <v>0.14999999999999999</v>
      </c>
      <c r="J36" s="130">
        <f>ROUND(((SUM(BF126:BF167))*I36),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ROUND((SUM(BG126:BG167)),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ROUND((SUM(BH126:BH167)),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ROUND((SUM(BI126:BI167)),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1018904.91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131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D.1.3 - Odvodnění pozemní komunikace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J126</f>
        <v>842070.17000000004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161</v>
      </c>
      <c r="E99" s="145"/>
      <c r="F99" s="145"/>
      <c r="G99" s="145"/>
      <c r="H99" s="145"/>
      <c r="I99" s="145"/>
      <c r="J99" s="146">
        <f>J127</f>
        <v>842070.17000000004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162</v>
      </c>
      <c r="E100" s="149"/>
      <c r="F100" s="149"/>
      <c r="G100" s="149"/>
      <c r="H100" s="149"/>
      <c r="I100" s="149"/>
      <c r="J100" s="150">
        <f>J128</f>
        <v>91895.940000000002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1034</v>
      </c>
      <c r="E101" s="149"/>
      <c r="F101" s="149"/>
      <c r="G101" s="149"/>
      <c r="H101" s="149"/>
      <c r="I101" s="149"/>
      <c r="J101" s="150">
        <f>J137</f>
        <v>107078.53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163</v>
      </c>
      <c r="E102" s="149"/>
      <c r="F102" s="149"/>
      <c r="G102" s="149"/>
      <c r="H102" s="149"/>
      <c r="I102" s="149"/>
      <c r="J102" s="150">
        <f>J146</f>
        <v>5969.6000000000004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166</v>
      </c>
      <c r="E103" s="149"/>
      <c r="F103" s="149"/>
      <c r="G103" s="149"/>
      <c r="H103" s="149"/>
      <c r="I103" s="149"/>
      <c r="J103" s="150">
        <f>J149</f>
        <v>66931.199999999997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169</v>
      </c>
      <c r="E104" s="149"/>
      <c r="F104" s="149"/>
      <c r="G104" s="149"/>
      <c r="H104" s="149"/>
      <c r="I104" s="149"/>
      <c r="J104" s="150">
        <f>J165</f>
        <v>570194.90000000002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6.96" customHeight="1">
      <c r="A106" s="31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="2" customFormat="1" ht="6.96" customHeight="1">
      <c r="A110" s="31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24.96" customHeight="1">
      <c r="A111" s="31"/>
      <c r="B111" s="32"/>
      <c r="C111" s="22" t="s">
        <v>174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14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124" t="str">
        <f>E7</f>
        <v>Propojení Labské a Ploučnické cyklostezky, Děčín</v>
      </c>
      <c r="F114" s="28"/>
      <c r="G114" s="28"/>
      <c r="H114" s="28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" customFormat="1" ht="12" customHeight="1">
      <c r="B115" s="21"/>
      <c r="C115" s="28" t="s">
        <v>128</v>
      </c>
      <c r="L115" s="21"/>
    </row>
    <row r="116" s="2" customFormat="1" ht="16.5" customHeight="1">
      <c r="A116" s="31"/>
      <c r="B116" s="32"/>
      <c r="C116" s="31"/>
      <c r="D116" s="31"/>
      <c r="E116" s="124" t="s">
        <v>131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134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E11</f>
        <v>D.1.3 - Odvodnění pozemní komunikace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F14</f>
        <v xml:space="preserve"> </v>
      </c>
      <c r="G120" s="31"/>
      <c r="H120" s="31"/>
      <c r="I120" s="28" t="s">
        <v>20</v>
      </c>
      <c r="J120" s="61" t="str">
        <f>IF(J14="","",J14)</f>
        <v>15. 11. 2022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E17</f>
        <v>Statutární město Děčín</v>
      </c>
      <c r="G122" s="31"/>
      <c r="H122" s="31"/>
      <c r="I122" s="28" t="s">
        <v>27</v>
      </c>
      <c r="J122" s="29" t="str">
        <f>E23</f>
        <v>Ing. Vladimír Polda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IF(E20="","",E20)</f>
        <v xml:space="preserve"> </v>
      </c>
      <c r="G123" s="31"/>
      <c r="H123" s="31"/>
      <c r="I123" s="28" t="s">
        <v>30</v>
      </c>
      <c r="J123" s="29" t="str">
        <f>E26</f>
        <v>Ing. Jan Duben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1"/>
      <c r="B125" s="152"/>
      <c r="C125" s="153" t="s">
        <v>175</v>
      </c>
      <c r="D125" s="154" t="s">
        <v>58</v>
      </c>
      <c r="E125" s="154" t="s">
        <v>54</v>
      </c>
      <c r="F125" s="154" t="s">
        <v>55</v>
      </c>
      <c r="G125" s="154" t="s">
        <v>176</v>
      </c>
      <c r="H125" s="154" t="s">
        <v>177</v>
      </c>
      <c r="I125" s="154" t="s">
        <v>178</v>
      </c>
      <c r="J125" s="155" t="s">
        <v>158</v>
      </c>
      <c r="K125" s="156" t="s">
        <v>179</v>
      </c>
      <c r="L125" s="157"/>
      <c r="M125" s="78" t="s">
        <v>1</v>
      </c>
      <c r="N125" s="79" t="s">
        <v>37</v>
      </c>
      <c r="O125" s="79" t="s">
        <v>180</v>
      </c>
      <c r="P125" s="79" t="s">
        <v>181</v>
      </c>
      <c r="Q125" s="79" t="s">
        <v>182</v>
      </c>
      <c r="R125" s="79" t="s">
        <v>183</v>
      </c>
      <c r="S125" s="79" t="s">
        <v>184</v>
      </c>
      <c r="T125" s="80" t="s">
        <v>185</v>
      </c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</row>
    <row r="126" s="2" customFormat="1" ht="22.8" customHeight="1">
      <c r="A126" s="31"/>
      <c r="B126" s="32"/>
      <c r="C126" s="85" t="s">
        <v>186</v>
      </c>
      <c r="D126" s="31"/>
      <c r="E126" s="31"/>
      <c r="F126" s="31"/>
      <c r="G126" s="31"/>
      <c r="H126" s="31"/>
      <c r="I126" s="31"/>
      <c r="J126" s="158">
        <f>BK126</f>
        <v>842070.17000000004</v>
      </c>
      <c r="K126" s="31"/>
      <c r="L126" s="32"/>
      <c r="M126" s="81"/>
      <c r="N126" s="65"/>
      <c r="O126" s="82"/>
      <c r="P126" s="159">
        <f>P127</f>
        <v>837.92980800000009</v>
      </c>
      <c r="Q126" s="82"/>
      <c r="R126" s="159">
        <f>R127</f>
        <v>269.34124169999996</v>
      </c>
      <c r="S126" s="82"/>
      <c r="T126" s="160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72</v>
      </c>
      <c r="AU126" s="18" t="s">
        <v>160</v>
      </c>
      <c r="BK126" s="161">
        <f>BK127</f>
        <v>842070.17000000004</v>
      </c>
    </row>
    <row r="127" s="12" customFormat="1" ht="25.92" customHeight="1">
      <c r="A127" s="12"/>
      <c r="B127" s="162"/>
      <c r="C127" s="12"/>
      <c r="D127" s="163" t="s">
        <v>72</v>
      </c>
      <c r="E127" s="164" t="s">
        <v>187</v>
      </c>
      <c r="F127" s="164" t="s">
        <v>188</v>
      </c>
      <c r="G127" s="12"/>
      <c r="H127" s="12"/>
      <c r="I127" s="12"/>
      <c r="J127" s="165">
        <f>BK127</f>
        <v>842070.17000000004</v>
      </c>
      <c r="K127" s="12"/>
      <c r="L127" s="162"/>
      <c r="M127" s="166"/>
      <c r="N127" s="167"/>
      <c r="O127" s="167"/>
      <c r="P127" s="168">
        <f>P128+P137+P146+P149+P165</f>
        <v>837.92980800000009</v>
      </c>
      <c r="Q127" s="167"/>
      <c r="R127" s="168">
        <f>R128+R137+R146+R149+R165</f>
        <v>269.34124169999996</v>
      </c>
      <c r="S127" s="167"/>
      <c r="T127" s="169">
        <f>T128+T137+T146+T149+T165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3" t="s">
        <v>79</v>
      </c>
      <c r="AT127" s="170" t="s">
        <v>72</v>
      </c>
      <c r="AU127" s="170" t="s">
        <v>73</v>
      </c>
      <c r="AY127" s="163" t="s">
        <v>189</v>
      </c>
      <c r="BK127" s="171">
        <f>BK128+BK137+BK146+BK149+BK165</f>
        <v>842070.17000000004</v>
      </c>
    </row>
    <row r="128" s="12" customFormat="1" ht="22.8" customHeight="1">
      <c r="A128" s="12"/>
      <c r="B128" s="162"/>
      <c r="C128" s="12"/>
      <c r="D128" s="163" t="s">
        <v>72</v>
      </c>
      <c r="E128" s="172" t="s">
        <v>79</v>
      </c>
      <c r="F128" s="172" t="s">
        <v>190</v>
      </c>
      <c r="G128" s="12"/>
      <c r="H128" s="12"/>
      <c r="I128" s="12"/>
      <c r="J128" s="173">
        <f>BK128</f>
        <v>91895.940000000002</v>
      </c>
      <c r="K128" s="12"/>
      <c r="L128" s="162"/>
      <c r="M128" s="166"/>
      <c r="N128" s="167"/>
      <c r="O128" s="167"/>
      <c r="P128" s="168">
        <f>SUM(P129:P136)</f>
        <v>29.187370000000001</v>
      </c>
      <c r="Q128" s="167"/>
      <c r="R128" s="168">
        <f>SUM(R129:R136)</f>
        <v>168.48400000000001</v>
      </c>
      <c r="S128" s="167"/>
      <c r="T128" s="16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3" t="s">
        <v>79</v>
      </c>
      <c r="AT128" s="170" t="s">
        <v>72</v>
      </c>
      <c r="AU128" s="170" t="s">
        <v>79</v>
      </c>
      <c r="AY128" s="163" t="s">
        <v>189</v>
      </c>
      <c r="BK128" s="171">
        <f>SUM(BK129:BK136)</f>
        <v>91895.940000000002</v>
      </c>
    </row>
    <row r="129" s="2" customFormat="1" ht="24.15" customHeight="1">
      <c r="A129" s="31"/>
      <c r="B129" s="174"/>
      <c r="C129" s="175" t="s">
        <v>79</v>
      </c>
      <c r="D129" s="175" t="s">
        <v>191</v>
      </c>
      <c r="E129" s="176" t="s">
        <v>312</v>
      </c>
      <c r="F129" s="177" t="s">
        <v>313</v>
      </c>
      <c r="G129" s="178" t="s">
        <v>276</v>
      </c>
      <c r="H129" s="179">
        <v>69.700000000000003</v>
      </c>
      <c r="I129" s="180">
        <v>148</v>
      </c>
      <c r="J129" s="180">
        <f>ROUND(I129*H129,2)</f>
        <v>10315.6</v>
      </c>
      <c r="K129" s="181"/>
      <c r="L129" s="32"/>
      <c r="M129" s="182" t="s">
        <v>1</v>
      </c>
      <c r="N129" s="183" t="s">
        <v>38</v>
      </c>
      <c r="O129" s="184">
        <v>0.32800000000000001</v>
      </c>
      <c r="P129" s="184">
        <f>O129*H129</f>
        <v>22.861600000000003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6" t="s">
        <v>195</v>
      </c>
      <c r="AT129" s="186" t="s">
        <v>191</v>
      </c>
      <c r="AU129" s="186" t="s">
        <v>81</v>
      </c>
      <c r="AY129" s="18" t="s">
        <v>189</v>
      </c>
      <c r="BE129" s="187">
        <f>IF(N129="základní",J129,0)</f>
        <v>10315.6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8" t="s">
        <v>79</v>
      </c>
      <c r="BK129" s="187">
        <f>ROUND(I129*H129,2)</f>
        <v>10315.6</v>
      </c>
      <c r="BL129" s="18" t="s">
        <v>195</v>
      </c>
      <c r="BM129" s="186" t="s">
        <v>1164</v>
      </c>
    </row>
    <row r="130" s="13" customFormat="1">
      <c r="A130" s="13"/>
      <c r="B130" s="188"/>
      <c r="C130" s="13"/>
      <c r="D130" s="189" t="s">
        <v>197</v>
      </c>
      <c r="E130" s="190" t="s">
        <v>1</v>
      </c>
      <c r="F130" s="191" t="s">
        <v>1165</v>
      </c>
      <c r="G130" s="13"/>
      <c r="H130" s="192">
        <v>69.700000000000003</v>
      </c>
      <c r="I130" s="13"/>
      <c r="J130" s="13"/>
      <c r="K130" s="13"/>
      <c r="L130" s="188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0" t="s">
        <v>197</v>
      </c>
      <c r="AU130" s="190" t="s">
        <v>81</v>
      </c>
      <c r="AV130" s="13" t="s">
        <v>81</v>
      </c>
      <c r="AW130" s="13" t="s">
        <v>29</v>
      </c>
      <c r="AX130" s="13" t="s">
        <v>79</v>
      </c>
      <c r="AY130" s="190" t="s">
        <v>189</v>
      </c>
    </row>
    <row r="131" s="2" customFormat="1" ht="16.5" customHeight="1">
      <c r="A131" s="31"/>
      <c r="B131" s="174"/>
      <c r="C131" s="203" t="s">
        <v>81</v>
      </c>
      <c r="D131" s="203" t="s">
        <v>317</v>
      </c>
      <c r="E131" s="204" t="s">
        <v>1166</v>
      </c>
      <c r="F131" s="205" t="s">
        <v>1167</v>
      </c>
      <c r="G131" s="206" t="s">
        <v>290</v>
      </c>
      <c r="H131" s="207">
        <v>139.40000000000001</v>
      </c>
      <c r="I131" s="208">
        <v>488</v>
      </c>
      <c r="J131" s="208">
        <f>ROUND(I131*H131,2)</f>
        <v>68027.199999999997</v>
      </c>
      <c r="K131" s="209"/>
      <c r="L131" s="210"/>
      <c r="M131" s="211" t="s">
        <v>1</v>
      </c>
      <c r="N131" s="212" t="s">
        <v>38</v>
      </c>
      <c r="O131" s="184">
        <v>0</v>
      </c>
      <c r="P131" s="184">
        <f>O131*H131</f>
        <v>0</v>
      </c>
      <c r="Q131" s="184">
        <v>1</v>
      </c>
      <c r="R131" s="184">
        <f>Q131*H131</f>
        <v>139.40000000000001</v>
      </c>
      <c r="S131" s="184">
        <v>0</v>
      </c>
      <c r="T131" s="18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6" t="s">
        <v>232</v>
      </c>
      <c r="AT131" s="186" t="s">
        <v>317</v>
      </c>
      <c r="AU131" s="186" t="s">
        <v>81</v>
      </c>
      <c r="AY131" s="18" t="s">
        <v>189</v>
      </c>
      <c r="BE131" s="187">
        <f>IF(N131="základní",J131,0)</f>
        <v>68027.199999999997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8" t="s">
        <v>79</v>
      </c>
      <c r="BK131" s="187">
        <f>ROUND(I131*H131,2)</f>
        <v>68027.199999999997</v>
      </c>
      <c r="BL131" s="18" t="s">
        <v>195</v>
      </c>
      <c r="BM131" s="186" t="s">
        <v>1168</v>
      </c>
    </row>
    <row r="132" s="13" customFormat="1">
      <c r="A132" s="13"/>
      <c r="B132" s="188"/>
      <c r="C132" s="13"/>
      <c r="D132" s="189" t="s">
        <v>197</v>
      </c>
      <c r="E132" s="13"/>
      <c r="F132" s="191" t="s">
        <v>1169</v>
      </c>
      <c r="G132" s="13"/>
      <c r="H132" s="192">
        <v>139.40000000000001</v>
      </c>
      <c r="I132" s="13"/>
      <c r="J132" s="13"/>
      <c r="K132" s="13"/>
      <c r="L132" s="188"/>
      <c r="M132" s="193"/>
      <c r="N132" s="194"/>
      <c r="O132" s="194"/>
      <c r="P132" s="194"/>
      <c r="Q132" s="194"/>
      <c r="R132" s="194"/>
      <c r="S132" s="194"/>
      <c r="T132" s="19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0" t="s">
        <v>197</v>
      </c>
      <c r="AU132" s="190" t="s">
        <v>81</v>
      </c>
      <c r="AV132" s="13" t="s">
        <v>81</v>
      </c>
      <c r="AW132" s="13" t="s">
        <v>3</v>
      </c>
      <c r="AX132" s="13" t="s">
        <v>79</v>
      </c>
      <c r="AY132" s="190" t="s">
        <v>189</v>
      </c>
    </row>
    <row r="133" s="2" customFormat="1" ht="24.15" customHeight="1">
      <c r="A133" s="31"/>
      <c r="B133" s="174"/>
      <c r="C133" s="175" t="s">
        <v>98</v>
      </c>
      <c r="D133" s="175" t="s">
        <v>191</v>
      </c>
      <c r="E133" s="176" t="s">
        <v>1170</v>
      </c>
      <c r="F133" s="177" t="s">
        <v>1171</v>
      </c>
      <c r="G133" s="178" t="s">
        <v>276</v>
      </c>
      <c r="H133" s="179">
        <v>14.542</v>
      </c>
      <c r="I133" s="180">
        <v>222</v>
      </c>
      <c r="J133" s="180">
        <f>ROUND(I133*H133,2)</f>
        <v>3228.3200000000002</v>
      </c>
      <c r="K133" s="181"/>
      <c r="L133" s="32"/>
      <c r="M133" s="182" t="s">
        <v>1</v>
      </c>
      <c r="N133" s="183" t="s">
        <v>38</v>
      </c>
      <c r="O133" s="184">
        <v>0.435</v>
      </c>
      <c r="P133" s="184">
        <f>O133*H133</f>
        <v>6.3257699999999994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6" t="s">
        <v>195</v>
      </c>
      <c r="AT133" s="186" t="s">
        <v>191</v>
      </c>
      <c r="AU133" s="186" t="s">
        <v>81</v>
      </c>
      <c r="AY133" s="18" t="s">
        <v>189</v>
      </c>
      <c r="BE133" s="187">
        <f>IF(N133="základní",J133,0)</f>
        <v>3228.3200000000002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8" t="s">
        <v>79</v>
      </c>
      <c r="BK133" s="187">
        <f>ROUND(I133*H133,2)</f>
        <v>3228.3200000000002</v>
      </c>
      <c r="BL133" s="18" t="s">
        <v>195</v>
      </c>
      <c r="BM133" s="186" t="s">
        <v>1172</v>
      </c>
    </row>
    <row r="134" s="13" customFormat="1">
      <c r="A134" s="13"/>
      <c r="B134" s="188"/>
      <c r="C134" s="13"/>
      <c r="D134" s="189" t="s">
        <v>197</v>
      </c>
      <c r="E134" s="190" t="s">
        <v>1</v>
      </c>
      <c r="F134" s="191" t="s">
        <v>1173</v>
      </c>
      <c r="G134" s="13"/>
      <c r="H134" s="192">
        <v>14.542</v>
      </c>
      <c r="I134" s="13"/>
      <c r="J134" s="13"/>
      <c r="K134" s="13"/>
      <c r="L134" s="188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0" t="s">
        <v>197</v>
      </c>
      <c r="AU134" s="190" t="s">
        <v>81</v>
      </c>
      <c r="AV134" s="13" t="s">
        <v>81</v>
      </c>
      <c r="AW134" s="13" t="s">
        <v>29</v>
      </c>
      <c r="AX134" s="13" t="s">
        <v>79</v>
      </c>
      <c r="AY134" s="190" t="s">
        <v>189</v>
      </c>
    </row>
    <row r="135" s="2" customFormat="1" ht="16.5" customHeight="1">
      <c r="A135" s="31"/>
      <c r="B135" s="174"/>
      <c r="C135" s="203" t="s">
        <v>195</v>
      </c>
      <c r="D135" s="203" t="s">
        <v>317</v>
      </c>
      <c r="E135" s="204" t="s">
        <v>1174</v>
      </c>
      <c r="F135" s="205" t="s">
        <v>1175</v>
      </c>
      <c r="G135" s="206" t="s">
        <v>290</v>
      </c>
      <c r="H135" s="207">
        <v>29.084</v>
      </c>
      <c r="I135" s="208">
        <v>355</v>
      </c>
      <c r="J135" s="208">
        <f>ROUND(I135*H135,2)</f>
        <v>10324.82</v>
      </c>
      <c r="K135" s="209"/>
      <c r="L135" s="210"/>
      <c r="M135" s="211" t="s">
        <v>1</v>
      </c>
      <c r="N135" s="212" t="s">
        <v>38</v>
      </c>
      <c r="O135" s="184">
        <v>0</v>
      </c>
      <c r="P135" s="184">
        <f>O135*H135</f>
        <v>0</v>
      </c>
      <c r="Q135" s="184">
        <v>1</v>
      </c>
      <c r="R135" s="184">
        <f>Q135*H135</f>
        <v>29.084</v>
      </c>
      <c r="S135" s="184">
        <v>0</v>
      </c>
      <c r="T135" s="18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6" t="s">
        <v>232</v>
      </c>
      <c r="AT135" s="186" t="s">
        <v>317</v>
      </c>
      <c r="AU135" s="186" t="s">
        <v>81</v>
      </c>
      <c r="AY135" s="18" t="s">
        <v>189</v>
      </c>
      <c r="BE135" s="187">
        <f>IF(N135="základní",J135,0)</f>
        <v>10324.82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8" t="s">
        <v>79</v>
      </c>
      <c r="BK135" s="187">
        <f>ROUND(I135*H135,2)</f>
        <v>10324.82</v>
      </c>
      <c r="BL135" s="18" t="s">
        <v>195</v>
      </c>
      <c r="BM135" s="186" t="s">
        <v>1176</v>
      </c>
    </row>
    <row r="136" s="13" customFormat="1">
      <c r="A136" s="13"/>
      <c r="B136" s="188"/>
      <c r="C136" s="13"/>
      <c r="D136" s="189" t="s">
        <v>197</v>
      </c>
      <c r="E136" s="13"/>
      <c r="F136" s="191" t="s">
        <v>1177</v>
      </c>
      <c r="G136" s="13"/>
      <c r="H136" s="192">
        <v>29.084</v>
      </c>
      <c r="I136" s="13"/>
      <c r="J136" s="13"/>
      <c r="K136" s="13"/>
      <c r="L136" s="188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197</v>
      </c>
      <c r="AU136" s="190" t="s">
        <v>81</v>
      </c>
      <c r="AV136" s="13" t="s">
        <v>81</v>
      </c>
      <c r="AW136" s="13" t="s">
        <v>3</v>
      </c>
      <c r="AX136" s="13" t="s">
        <v>79</v>
      </c>
      <c r="AY136" s="190" t="s">
        <v>189</v>
      </c>
    </row>
    <row r="137" s="12" customFormat="1" ht="22.8" customHeight="1">
      <c r="A137" s="12"/>
      <c r="B137" s="162"/>
      <c r="C137" s="12"/>
      <c r="D137" s="163" t="s">
        <v>72</v>
      </c>
      <c r="E137" s="172" t="s">
        <v>81</v>
      </c>
      <c r="F137" s="172" t="s">
        <v>1036</v>
      </c>
      <c r="G137" s="12"/>
      <c r="H137" s="12"/>
      <c r="I137" s="12"/>
      <c r="J137" s="173">
        <f>BK137</f>
        <v>107078.53</v>
      </c>
      <c r="K137" s="12"/>
      <c r="L137" s="162"/>
      <c r="M137" s="166"/>
      <c r="N137" s="167"/>
      <c r="O137" s="167"/>
      <c r="P137" s="168">
        <f>SUM(P138:P145)</f>
        <v>91.838239999999999</v>
      </c>
      <c r="Q137" s="167"/>
      <c r="R137" s="168">
        <f>SUM(R138:R145)</f>
        <v>90.505677599999999</v>
      </c>
      <c r="S137" s="167"/>
      <c r="T137" s="169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3" t="s">
        <v>79</v>
      </c>
      <c r="AT137" s="170" t="s">
        <v>72</v>
      </c>
      <c r="AU137" s="170" t="s">
        <v>79</v>
      </c>
      <c r="AY137" s="163" t="s">
        <v>189</v>
      </c>
      <c r="BK137" s="171">
        <f>SUM(BK138:BK145)</f>
        <v>107078.53</v>
      </c>
    </row>
    <row r="138" s="2" customFormat="1" ht="33" customHeight="1">
      <c r="A138" s="31"/>
      <c r="B138" s="174"/>
      <c r="C138" s="175" t="s">
        <v>210</v>
      </c>
      <c r="D138" s="175" t="s">
        <v>191</v>
      </c>
      <c r="E138" s="176" t="s">
        <v>1178</v>
      </c>
      <c r="F138" s="177" t="s">
        <v>1179</v>
      </c>
      <c r="G138" s="178" t="s">
        <v>276</v>
      </c>
      <c r="H138" s="179">
        <v>55.372</v>
      </c>
      <c r="I138" s="180">
        <v>1250</v>
      </c>
      <c r="J138" s="180">
        <f>ROUND(I138*H138,2)</f>
        <v>69215</v>
      </c>
      <c r="K138" s="181"/>
      <c r="L138" s="32"/>
      <c r="M138" s="182" t="s">
        <v>1</v>
      </c>
      <c r="N138" s="183" t="s">
        <v>38</v>
      </c>
      <c r="O138" s="184">
        <v>0.92000000000000004</v>
      </c>
      <c r="P138" s="184">
        <f>O138*H138</f>
        <v>50.942240000000005</v>
      </c>
      <c r="Q138" s="184">
        <v>1.6299999999999999</v>
      </c>
      <c r="R138" s="184">
        <f>Q138*H138</f>
        <v>90.256360000000001</v>
      </c>
      <c r="S138" s="184">
        <v>0</v>
      </c>
      <c r="T138" s="18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6" t="s">
        <v>195</v>
      </c>
      <c r="AT138" s="186" t="s">
        <v>191</v>
      </c>
      <c r="AU138" s="186" t="s">
        <v>81</v>
      </c>
      <c r="AY138" s="18" t="s">
        <v>189</v>
      </c>
      <c r="BE138" s="187">
        <f>IF(N138="základní",J138,0)</f>
        <v>69215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79</v>
      </c>
      <c r="BK138" s="187">
        <f>ROUND(I138*H138,2)</f>
        <v>69215</v>
      </c>
      <c r="BL138" s="18" t="s">
        <v>195</v>
      </c>
      <c r="BM138" s="186" t="s">
        <v>1180</v>
      </c>
    </row>
    <row r="139" s="13" customFormat="1">
      <c r="A139" s="13"/>
      <c r="B139" s="188"/>
      <c r="C139" s="13"/>
      <c r="D139" s="189" t="s">
        <v>197</v>
      </c>
      <c r="E139" s="190" t="s">
        <v>1</v>
      </c>
      <c r="F139" s="191" t="s">
        <v>1181</v>
      </c>
      <c r="G139" s="13"/>
      <c r="H139" s="192">
        <v>55.372</v>
      </c>
      <c r="I139" s="13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0" t="s">
        <v>197</v>
      </c>
      <c r="AU139" s="190" t="s">
        <v>81</v>
      </c>
      <c r="AV139" s="13" t="s">
        <v>81</v>
      </c>
      <c r="AW139" s="13" t="s">
        <v>29</v>
      </c>
      <c r="AX139" s="13" t="s">
        <v>79</v>
      </c>
      <c r="AY139" s="190" t="s">
        <v>189</v>
      </c>
    </row>
    <row r="140" s="2" customFormat="1" ht="24.15" customHeight="1">
      <c r="A140" s="31"/>
      <c r="B140" s="174"/>
      <c r="C140" s="175" t="s">
        <v>215</v>
      </c>
      <c r="D140" s="175" t="s">
        <v>191</v>
      </c>
      <c r="E140" s="176" t="s">
        <v>1182</v>
      </c>
      <c r="F140" s="177" t="s">
        <v>1183</v>
      </c>
      <c r="G140" s="178" t="s">
        <v>218</v>
      </c>
      <c r="H140" s="179">
        <v>336</v>
      </c>
      <c r="I140" s="180">
        <v>55.700000000000003</v>
      </c>
      <c r="J140" s="180">
        <f>ROUND(I140*H140,2)</f>
        <v>18715.200000000001</v>
      </c>
      <c r="K140" s="181"/>
      <c r="L140" s="32"/>
      <c r="M140" s="182" t="s">
        <v>1</v>
      </c>
      <c r="N140" s="183" t="s">
        <v>38</v>
      </c>
      <c r="O140" s="184">
        <v>0.111</v>
      </c>
      <c r="P140" s="184">
        <f>O140*H140</f>
        <v>37.295999999999999</v>
      </c>
      <c r="Q140" s="184">
        <v>0.00027</v>
      </c>
      <c r="R140" s="184">
        <f>Q140*H140</f>
        <v>0.090719999999999995</v>
      </c>
      <c r="S140" s="184">
        <v>0</v>
      </c>
      <c r="T140" s="18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6" t="s">
        <v>195</v>
      </c>
      <c r="AT140" s="186" t="s">
        <v>191</v>
      </c>
      <c r="AU140" s="186" t="s">
        <v>81</v>
      </c>
      <c r="AY140" s="18" t="s">
        <v>189</v>
      </c>
      <c r="BE140" s="187">
        <f>IF(N140="základní",J140,0)</f>
        <v>18715.200000000001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8" t="s">
        <v>79</v>
      </c>
      <c r="BK140" s="187">
        <f>ROUND(I140*H140,2)</f>
        <v>18715.200000000001</v>
      </c>
      <c r="BL140" s="18" t="s">
        <v>195</v>
      </c>
      <c r="BM140" s="186" t="s">
        <v>1184</v>
      </c>
    </row>
    <row r="141" s="13" customFormat="1">
      <c r="A141" s="13"/>
      <c r="B141" s="188"/>
      <c r="C141" s="13"/>
      <c r="D141" s="189" t="s">
        <v>197</v>
      </c>
      <c r="E141" s="190" t="s">
        <v>1</v>
      </c>
      <c r="F141" s="191" t="s">
        <v>1185</v>
      </c>
      <c r="G141" s="13"/>
      <c r="H141" s="192">
        <v>336</v>
      </c>
      <c r="I141" s="13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197</v>
      </c>
      <c r="AU141" s="190" t="s">
        <v>81</v>
      </c>
      <c r="AV141" s="13" t="s">
        <v>81</v>
      </c>
      <c r="AW141" s="13" t="s">
        <v>29</v>
      </c>
      <c r="AX141" s="13" t="s">
        <v>79</v>
      </c>
      <c r="AY141" s="190" t="s">
        <v>189</v>
      </c>
    </row>
    <row r="142" s="2" customFormat="1" ht="24.15" customHeight="1">
      <c r="A142" s="31"/>
      <c r="B142" s="174"/>
      <c r="C142" s="203" t="s">
        <v>227</v>
      </c>
      <c r="D142" s="203" t="s">
        <v>317</v>
      </c>
      <c r="E142" s="204" t="s">
        <v>1186</v>
      </c>
      <c r="F142" s="205" t="s">
        <v>1187</v>
      </c>
      <c r="G142" s="206" t="s">
        <v>218</v>
      </c>
      <c r="H142" s="207">
        <v>397.99200000000002</v>
      </c>
      <c r="I142" s="208">
        <v>33.700000000000003</v>
      </c>
      <c r="J142" s="208">
        <f>ROUND(I142*H142,2)</f>
        <v>13412.33</v>
      </c>
      <c r="K142" s="209"/>
      <c r="L142" s="210"/>
      <c r="M142" s="211" t="s">
        <v>1</v>
      </c>
      <c r="N142" s="212" t="s">
        <v>38</v>
      </c>
      <c r="O142" s="184">
        <v>0</v>
      </c>
      <c r="P142" s="184">
        <f>O142*H142</f>
        <v>0</v>
      </c>
      <c r="Q142" s="184">
        <v>0.00029999999999999997</v>
      </c>
      <c r="R142" s="184">
        <f>Q142*H142</f>
        <v>0.11939759999999999</v>
      </c>
      <c r="S142" s="184">
        <v>0</v>
      </c>
      <c r="T142" s="18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6" t="s">
        <v>232</v>
      </c>
      <c r="AT142" s="186" t="s">
        <v>317</v>
      </c>
      <c r="AU142" s="186" t="s">
        <v>81</v>
      </c>
      <c r="AY142" s="18" t="s">
        <v>189</v>
      </c>
      <c r="BE142" s="187">
        <f>IF(N142="základní",J142,0)</f>
        <v>13412.33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79</v>
      </c>
      <c r="BK142" s="187">
        <f>ROUND(I142*H142,2)</f>
        <v>13412.33</v>
      </c>
      <c r="BL142" s="18" t="s">
        <v>195</v>
      </c>
      <c r="BM142" s="186" t="s">
        <v>1188</v>
      </c>
    </row>
    <row r="143" s="13" customFormat="1">
      <c r="A143" s="13"/>
      <c r="B143" s="188"/>
      <c r="C143" s="13"/>
      <c r="D143" s="189" t="s">
        <v>197</v>
      </c>
      <c r="E143" s="13"/>
      <c r="F143" s="191" t="s">
        <v>1189</v>
      </c>
      <c r="G143" s="13"/>
      <c r="H143" s="192">
        <v>397.99200000000002</v>
      </c>
      <c r="I143" s="13"/>
      <c r="J143" s="13"/>
      <c r="K143" s="13"/>
      <c r="L143" s="188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197</v>
      </c>
      <c r="AU143" s="190" t="s">
        <v>81</v>
      </c>
      <c r="AV143" s="13" t="s">
        <v>81</v>
      </c>
      <c r="AW143" s="13" t="s">
        <v>3</v>
      </c>
      <c r="AX143" s="13" t="s">
        <v>79</v>
      </c>
      <c r="AY143" s="190" t="s">
        <v>189</v>
      </c>
    </row>
    <row r="144" s="2" customFormat="1" ht="24.15" customHeight="1">
      <c r="A144" s="31"/>
      <c r="B144" s="174"/>
      <c r="C144" s="175" t="s">
        <v>232</v>
      </c>
      <c r="D144" s="175" t="s">
        <v>191</v>
      </c>
      <c r="E144" s="176" t="s">
        <v>1190</v>
      </c>
      <c r="F144" s="177" t="s">
        <v>1191</v>
      </c>
      <c r="G144" s="178" t="s">
        <v>256</v>
      </c>
      <c r="H144" s="179">
        <v>80</v>
      </c>
      <c r="I144" s="180">
        <v>71.700000000000003</v>
      </c>
      <c r="J144" s="180">
        <f>ROUND(I144*H144,2)</f>
        <v>5736</v>
      </c>
      <c r="K144" s="181"/>
      <c r="L144" s="32"/>
      <c r="M144" s="182" t="s">
        <v>1</v>
      </c>
      <c r="N144" s="183" t="s">
        <v>38</v>
      </c>
      <c r="O144" s="184">
        <v>0.044999999999999998</v>
      </c>
      <c r="P144" s="184">
        <f>O144*H144</f>
        <v>3.5999999999999996</v>
      </c>
      <c r="Q144" s="184">
        <v>0.00048999999999999998</v>
      </c>
      <c r="R144" s="184">
        <f>Q144*H144</f>
        <v>0.039199999999999999</v>
      </c>
      <c r="S144" s="184">
        <v>0</v>
      </c>
      <c r="T144" s="18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6" t="s">
        <v>195</v>
      </c>
      <c r="AT144" s="186" t="s">
        <v>191</v>
      </c>
      <c r="AU144" s="186" t="s">
        <v>81</v>
      </c>
      <c r="AY144" s="18" t="s">
        <v>189</v>
      </c>
      <c r="BE144" s="187">
        <f>IF(N144="základní",J144,0)</f>
        <v>5736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79</v>
      </c>
      <c r="BK144" s="187">
        <f>ROUND(I144*H144,2)</f>
        <v>5736</v>
      </c>
      <c r="BL144" s="18" t="s">
        <v>195</v>
      </c>
      <c r="BM144" s="186" t="s">
        <v>1192</v>
      </c>
    </row>
    <row r="145" s="13" customFormat="1">
      <c r="A145" s="13"/>
      <c r="B145" s="188"/>
      <c r="C145" s="13"/>
      <c r="D145" s="189" t="s">
        <v>197</v>
      </c>
      <c r="E145" s="190" t="s">
        <v>1</v>
      </c>
      <c r="F145" s="191" t="s">
        <v>1193</v>
      </c>
      <c r="G145" s="13"/>
      <c r="H145" s="192">
        <v>80</v>
      </c>
      <c r="I145" s="13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0" t="s">
        <v>197</v>
      </c>
      <c r="AU145" s="190" t="s">
        <v>81</v>
      </c>
      <c r="AV145" s="13" t="s">
        <v>81</v>
      </c>
      <c r="AW145" s="13" t="s">
        <v>29</v>
      </c>
      <c r="AX145" s="13" t="s">
        <v>79</v>
      </c>
      <c r="AY145" s="190" t="s">
        <v>189</v>
      </c>
    </row>
    <row r="146" s="12" customFormat="1" ht="22.8" customHeight="1">
      <c r="A146" s="12"/>
      <c r="B146" s="162"/>
      <c r="C146" s="12"/>
      <c r="D146" s="163" t="s">
        <v>72</v>
      </c>
      <c r="E146" s="172" t="s">
        <v>195</v>
      </c>
      <c r="F146" s="172" t="s">
        <v>411</v>
      </c>
      <c r="G146" s="12"/>
      <c r="H146" s="12"/>
      <c r="I146" s="12"/>
      <c r="J146" s="173">
        <f>BK146</f>
        <v>5969.6000000000004</v>
      </c>
      <c r="K146" s="12"/>
      <c r="L146" s="162"/>
      <c r="M146" s="166"/>
      <c r="N146" s="167"/>
      <c r="O146" s="167"/>
      <c r="P146" s="168">
        <f>SUM(P147:P148)</f>
        <v>7.0196100000000001</v>
      </c>
      <c r="Q146" s="167"/>
      <c r="R146" s="168">
        <f>SUM(R147:R148)</f>
        <v>10.0778041</v>
      </c>
      <c r="S146" s="167"/>
      <c r="T146" s="16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3" t="s">
        <v>79</v>
      </c>
      <c r="AT146" s="170" t="s">
        <v>72</v>
      </c>
      <c r="AU146" s="170" t="s">
        <v>79</v>
      </c>
      <c r="AY146" s="163" t="s">
        <v>189</v>
      </c>
      <c r="BK146" s="171">
        <f>SUM(BK147:BK148)</f>
        <v>5969.6000000000004</v>
      </c>
    </row>
    <row r="147" s="2" customFormat="1" ht="16.5" customHeight="1">
      <c r="A147" s="31"/>
      <c r="B147" s="174"/>
      <c r="C147" s="175" t="s">
        <v>237</v>
      </c>
      <c r="D147" s="175" t="s">
        <v>191</v>
      </c>
      <c r="E147" s="176" t="s">
        <v>413</v>
      </c>
      <c r="F147" s="177" t="s">
        <v>414</v>
      </c>
      <c r="G147" s="178" t="s">
        <v>276</v>
      </c>
      <c r="H147" s="179">
        <v>5.3300000000000001</v>
      </c>
      <c r="I147" s="180">
        <v>1120</v>
      </c>
      <c r="J147" s="180">
        <f>ROUND(I147*H147,2)</f>
        <v>5969.6000000000004</v>
      </c>
      <c r="K147" s="181"/>
      <c r="L147" s="32"/>
      <c r="M147" s="182" t="s">
        <v>1</v>
      </c>
      <c r="N147" s="183" t="s">
        <v>38</v>
      </c>
      <c r="O147" s="184">
        <v>1.317</v>
      </c>
      <c r="P147" s="184">
        <f>O147*H147</f>
        <v>7.0196100000000001</v>
      </c>
      <c r="Q147" s="184">
        <v>1.8907700000000001</v>
      </c>
      <c r="R147" s="184">
        <f>Q147*H147</f>
        <v>10.0778041</v>
      </c>
      <c r="S147" s="184">
        <v>0</v>
      </c>
      <c r="T147" s="18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6" t="s">
        <v>195</v>
      </c>
      <c r="AT147" s="186" t="s">
        <v>191</v>
      </c>
      <c r="AU147" s="186" t="s">
        <v>81</v>
      </c>
      <c r="AY147" s="18" t="s">
        <v>189</v>
      </c>
      <c r="BE147" s="187">
        <f>IF(N147="základní",J147,0)</f>
        <v>5969.6000000000004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8" t="s">
        <v>79</v>
      </c>
      <c r="BK147" s="187">
        <f>ROUND(I147*H147,2)</f>
        <v>5969.6000000000004</v>
      </c>
      <c r="BL147" s="18" t="s">
        <v>195</v>
      </c>
      <c r="BM147" s="186" t="s">
        <v>1194</v>
      </c>
    </row>
    <row r="148" s="13" customFormat="1">
      <c r="A148" s="13"/>
      <c r="B148" s="188"/>
      <c r="C148" s="13"/>
      <c r="D148" s="189" t="s">
        <v>197</v>
      </c>
      <c r="E148" s="190" t="s">
        <v>1</v>
      </c>
      <c r="F148" s="191" t="s">
        <v>1195</v>
      </c>
      <c r="G148" s="13"/>
      <c r="H148" s="192">
        <v>5.3300000000000001</v>
      </c>
      <c r="I148" s="13"/>
      <c r="J148" s="13"/>
      <c r="K148" s="13"/>
      <c r="L148" s="188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0" t="s">
        <v>197</v>
      </c>
      <c r="AU148" s="190" t="s">
        <v>81</v>
      </c>
      <c r="AV148" s="13" t="s">
        <v>81</v>
      </c>
      <c r="AW148" s="13" t="s">
        <v>29</v>
      </c>
      <c r="AX148" s="13" t="s">
        <v>79</v>
      </c>
      <c r="AY148" s="190" t="s">
        <v>189</v>
      </c>
    </row>
    <row r="149" s="12" customFormat="1" ht="22.8" customHeight="1">
      <c r="A149" s="12"/>
      <c r="B149" s="162"/>
      <c r="C149" s="12"/>
      <c r="D149" s="163" t="s">
        <v>72</v>
      </c>
      <c r="E149" s="172" t="s">
        <v>232</v>
      </c>
      <c r="F149" s="172" t="s">
        <v>593</v>
      </c>
      <c r="G149" s="12"/>
      <c r="H149" s="12"/>
      <c r="I149" s="12"/>
      <c r="J149" s="173">
        <f>BK149</f>
        <v>66931.199999999997</v>
      </c>
      <c r="K149" s="12"/>
      <c r="L149" s="162"/>
      <c r="M149" s="166"/>
      <c r="N149" s="167"/>
      <c r="O149" s="167"/>
      <c r="P149" s="168">
        <f>SUM(P150:P164)</f>
        <v>45.151000000000003</v>
      </c>
      <c r="Q149" s="167"/>
      <c r="R149" s="168">
        <f>SUM(R150:R164)</f>
        <v>0.27376</v>
      </c>
      <c r="S149" s="167"/>
      <c r="T149" s="169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3" t="s">
        <v>79</v>
      </c>
      <c r="AT149" s="170" t="s">
        <v>72</v>
      </c>
      <c r="AU149" s="170" t="s">
        <v>79</v>
      </c>
      <c r="AY149" s="163" t="s">
        <v>189</v>
      </c>
      <c r="BK149" s="171">
        <f>SUM(BK150:BK164)</f>
        <v>66931.199999999997</v>
      </c>
    </row>
    <row r="150" s="2" customFormat="1" ht="24.15" customHeight="1">
      <c r="A150" s="31"/>
      <c r="B150" s="174"/>
      <c r="C150" s="175" t="s">
        <v>243</v>
      </c>
      <c r="D150" s="175" t="s">
        <v>191</v>
      </c>
      <c r="E150" s="176" t="s">
        <v>1196</v>
      </c>
      <c r="F150" s="177" t="s">
        <v>1197</v>
      </c>
      <c r="G150" s="178" t="s">
        <v>256</v>
      </c>
      <c r="H150" s="179">
        <v>14.199999999999999</v>
      </c>
      <c r="I150" s="180">
        <v>337</v>
      </c>
      <c r="J150" s="180">
        <f>ROUND(I150*H150,2)</f>
        <v>4785.3999999999996</v>
      </c>
      <c r="K150" s="181"/>
      <c r="L150" s="32"/>
      <c r="M150" s="182" t="s">
        <v>1</v>
      </c>
      <c r="N150" s="183" t="s">
        <v>38</v>
      </c>
      <c r="O150" s="184">
        <v>0.19</v>
      </c>
      <c r="P150" s="184">
        <f>O150*H150</f>
        <v>2.698</v>
      </c>
      <c r="Q150" s="184">
        <v>0.0015</v>
      </c>
      <c r="R150" s="184">
        <f>Q150*H150</f>
        <v>0.021299999999999999</v>
      </c>
      <c r="S150" s="184">
        <v>0</v>
      </c>
      <c r="T150" s="18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6" t="s">
        <v>195</v>
      </c>
      <c r="AT150" s="186" t="s">
        <v>191</v>
      </c>
      <c r="AU150" s="186" t="s">
        <v>81</v>
      </c>
      <c r="AY150" s="18" t="s">
        <v>189</v>
      </c>
      <c r="BE150" s="187">
        <f>IF(N150="základní",J150,0)</f>
        <v>4785.3999999999996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79</v>
      </c>
      <c r="BK150" s="187">
        <f>ROUND(I150*H150,2)</f>
        <v>4785.3999999999996</v>
      </c>
      <c r="BL150" s="18" t="s">
        <v>195</v>
      </c>
      <c r="BM150" s="186" t="s">
        <v>1198</v>
      </c>
    </row>
    <row r="151" s="13" customFormat="1">
      <c r="A151" s="13"/>
      <c r="B151" s="188"/>
      <c r="C151" s="13"/>
      <c r="D151" s="189" t="s">
        <v>197</v>
      </c>
      <c r="E151" s="190" t="s">
        <v>1</v>
      </c>
      <c r="F151" s="191" t="s">
        <v>1199</v>
      </c>
      <c r="G151" s="13"/>
      <c r="H151" s="192">
        <v>14.199999999999999</v>
      </c>
      <c r="I151" s="13"/>
      <c r="J151" s="13"/>
      <c r="K151" s="13"/>
      <c r="L151" s="188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0" t="s">
        <v>197</v>
      </c>
      <c r="AU151" s="190" t="s">
        <v>81</v>
      </c>
      <c r="AV151" s="13" t="s">
        <v>81</v>
      </c>
      <c r="AW151" s="13" t="s">
        <v>29</v>
      </c>
      <c r="AX151" s="13" t="s">
        <v>79</v>
      </c>
      <c r="AY151" s="190" t="s">
        <v>189</v>
      </c>
    </row>
    <row r="152" s="2" customFormat="1" ht="24.15" customHeight="1">
      <c r="A152" s="31"/>
      <c r="B152" s="174"/>
      <c r="C152" s="175" t="s">
        <v>248</v>
      </c>
      <c r="D152" s="175" t="s">
        <v>191</v>
      </c>
      <c r="E152" s="176" t="s">
        <v>1200</v>
      </c>
      <c r="F152" s="177" t="s">
        <v>1201</v>
      </c>
      <c r="G152" s="178" t="s">
        <v>256</v>
      </c>
      <c r="H152" s="179">
        <v>82</v>
      </c>
      <c r="I152" s="180">
        <v>533</v>
      </c>
      <c r="J152" s="180">
        <f>ROUND(I152*H152,2)</f>
        <v>43706</v>
      </c>
      <c r="K152" s="181"/>
      <c r="L152" s="32"/>
      <c r="M152" s="182" t="s">
        <v>1</v>
      </c>
      <c r="N152" s="183" t="s">
        <v>38</v>
      </c>
      <c r="O152" s="184">
        <v>0.25800000000000001</v>
      </c>
      <c r="P152" s="184">
        <f>O152*H152</f>
        <v>21.155999999999999</v>
      </c>
      <c r="Q152" s="184">
        <v>0.0027599999999999999</v>
      </c>
      <c r="R152" s="184">
        <f>Q152*H152</f>
        <v>0.22631999999999999</v>
      </c>
      <c r="S152" s="184">
        <v>0</v>
      </c>
      <c r="T152" s="18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6" t="s">
        <v>195</v>
      </c>
      <c r="AT152" s="186" t="s">
        <v>191</v>
      </c>
      <c r="AU152" s="186" t="s">
        <v>81</v>
      </c>
      <c r="AY152" s="18" t="s">
        <v>189</v>
      </c>
      <c r="BE152" s="187">
        <f>IF(N152="základní",J152,0)</f>
        <v>43706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79</v>
      </c>
      <c r="BK152" s="187">
        <f>ROUND(I152*H152,2)</f>
        <v>43706</v>
      </c>
      <c r="BL152" s="18" t="s">
        <v>195</v>
      </c>
      <c r="BM152" s="186" t="s">
        <v>1202</v>
      </c>
    </row>
    <row r="153" s="13" customFormat="1">
      <c r="A153" s="13"/>
      <c r="B153" s="188"/>
      <c r="C153" s="13"/>
      <c r="D153" s="189" t="s">
        <v>197</v>
      </c>
      <c r="E153" s="190" t="s">
        <v>1</v>
      </c>
      <c r="F153" s="191" t="s">
        <v>1203</v>
      </c>
      <c r="G153" s="13"/>
      <c r="H153" s="192">
        <v>82</v>
      </c>
      <c r="I153" s="13"/>
      <c r="J153" s="13"/>
      <c r="K153" s="13"/>
      <c r="L153" s="188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0" t="s">
        <v>197</v>
      </c>
      <c r="AU153" s="190" t="s">
        <v>81</v>
      </c>
      <c r="AV153" s="13" t="s">
        <v>81</v>
      </c>
      <c r="AW153" s="13" t="s">
        <v>29</v>
      </c>
      <c r="AX153" s="13" t="s">
        <v>79</v>
      </c>
      <c r="AY153" s="190" t="s">
        <v>189</v>
      </c>
    </row>
    <row r="154" s="2" customFormat="1" ht="33" customHeight="1">
      <c r="A154" s="31"/>
      <c r="B154" s="174"/>
      <c r="C154" s="175" t="s">
        <v>151</v>
      </c>
      <c r="D154" s="175" t="s">
        <v>191</v>
      </c>
      <c r="E154" s="176" t="s">
        <v>1204</v>
      </c>
      <c r="F154" s="177" t="s">
        <v>1205</v>
      </c>
      <c r="G154" s="178" t="s">
        <v>194</v>
      </c>
      <c r="H154" s="179">
        <v>2</v>
      </c>
      <c r="I154" s="180">
        <v>210</v>
      </c>
      <c r="J154" s="180">
        <f>ROUND(I154*H154,2)</f>
        <v>420</v>
      </c>
      <c r="K154" s="181"/>
      <c r="L154" s="32"/>
      <c r="M154" s="182" t="s">
        <v>1</v>
      </c>
      <c r="N154" s="183" t="s">
        <v>38</v>
      </c>
      <c r="O154" s="184">
        <v>0.57199999999999995</v>
      </c>
      <c r="P154" s="184">
        <f>O154*H154</f>
        <v>1.1439999999999999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6" t="s">
        <v>195</v>
      </c>
      <c r="AT154" s="186" t="s">
        <v>191</v>
      </c>
      <c r="AU154" s="186" t="s">
        <v>81</v>
      </c>
      <c r="AY154" s="18" t="s">
        <v>189</v>
      </c>
      <c r="BE154" s="187">
        <f>IF(N154="základní",J154,0)</f>
        <v>420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79</v>
      </c>
      <c r="BK154" s="187">
        <f>ROUND(I154*H154,2)</f>
        <v>420</v>
      </c>
      <c r="BL154" s="18" t="s">
        <v>195</v>
      </c>
      <c r="BM154" s="186" t="s">
        <v>1206</v>
      </c>
    </row>
    <row r="155" s="2" customFormat="1" ht="16.5" customHeight="1">
      <c r="A155" s="31"/>
      <c r="B155" s="174"/>
      <c r="C155" s="203" t="s">
        <v>261</v>
      </c>
      <c r="D155" s="203" t="s">
        <v>317</v>
      </c>
      <c r="E155" s="204" t="s">
        <v>1207</v>
      </c>
      <c r="F155" s="205" t="s">
        <v>1208</v>
      </c>
      <c r="G155" s="206" t="s">
        <v>194</v>
      </c>
      <c r="H155" s="207">
        <v>2</v>
      </c>
      <c r="I155" s="208">
        <v>67.400000000000006</v>
      </c>
      <c r="J155" s="208">
        <f>ROUND(I155*H155,2)</f>
        <v>134.80000000000001</v>
      </c>
      <c r="K155" s="209"/>
      <c r="L155" s="210"/>
      <c r="M155" s="211" t="s">
        <v>1</v>
      </c>
      <c r="N155" s="212" t="s">
        <v>38</v>
      </c>
      <c r="O155" s="184">
        <v>0</v>
      </c>
      <c r="P155" s="184">
        <f>O155*H155</f>
        <v>0</v>
      </c>
      <c r="Q155" s="184">
        <v>0.00027999999999999998</v>
      </c>
      <c r="R155" s="184">
        <f>Q155*H155</f>
        <v>0.00055999999999999995</v>
      </c>
      <c r="S155" s="184">
        <v>0</v>
      </c>
      <c r="T155" s="18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6" t="s">
        <v>232</v>
      </c>
      <c r="AT155" s="186" t="s">
        <v>317</v>
      </c>
      <c r="AU155" s="186" t="s">
        <v>81</v>
      </c>
      <c r="AY155" s="18" t="s">
        <v>189</v>
      </c>
      <c r="BE155" s="187">
        <f>IF(N155="základní",J155,0)</f>
        <v>134.80000000000001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79</v>
      </c>
      <c r="BK155" s="187">
        <f>ROUND(I155*H155,2)</f>
        <v>134.80000000000001</v>
      </c>
      <c r="BL155" s="18" t="s">
        <v>195</v>
      </c>
      <c r="BM155" s="186" t="s">
        <v>1209</v>
      </c>
    </row>
    <row r="156" s="2" customFormat="1" ht="33" customHeight="1">
      <c r="A156" s="31"/>
      <c r="B156" s="174"/>
      <c r="C156" s="175" t="s">
        <v>267</v>
      </c>
      <c r="D156" s="175" t="s">
        <v>191</v>
      </c>
      <c r="E156" s="176" t="s">
        <v>1210</v>
      </c>
      <c r="F156" s="177" t="s">
        <v>1211</v>
      </c>
      <c r="G156" s="178" t="s">
        <v>194</v>
      </c>
      <c r="H156" s="179">
        <v>3</v>
      </c>
      <c r="I156" s="180">
        <v>250</v>
      </c>
      <c r="J156" s="180">
        <f>ROUND(I156*H156,2)</f>
        <v>750</v>
      </c>
      <c r="K156" s="181"/>
      <c r="L156" s="32"/>
      <c r="M156" s="182" t="s">
        <v>1</v>
      </c>
      <c r="N156" s="183" t="s">
        <v>38</v>
      </c>
      <c r="O156" s="184">
        <v>0.68300000000000005</v>
      </c>
      <c r="P156" s="184">
        <f>O156*H156</f>
        <v>2.0490000000000004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6" t="s">
        <v>195</v>
      </c>
      <c r="AT156" s="186" t="s">
        <v>191</v>
      </c>
      <c r="AU156" s="186" t="s">
        <v>81</v>
      </c>
      <c r="AY156" s="18" t="s">
        <v>189</v>
      </c>
      <c r="BE156" s="187">
        <f>IF(N156="základní",J156,0)</f>
        <v>750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79</v>
      </c>
      <c r="BK156" s="187">
        <f>ROUND(I156*H156,2)</f>
        <v>750</v>
      </c>
      <c r="BL156" s="18" t="s">
        <v>195</v>
      </c>
      <c r="BM156" s="186" t="s">
        <v>1212</v>
      </c>
    </row>
    <row r="157" s="2" customFormat="1" ht="16.5" customHeight="1">
      <c r="A157" s="31"/>
      <c r="B157" s="174"/>
      <c r="C157" s="203" t="s">
        <v>8</v>
      </c>
      <c r="D157" s="203" t="s">
        <v>317</v>
      </c>
      <c r="E157" s="204" t="s">
        <v>1213</v>
      </c>
      <c r="F157" s="205" t="s">
        <v>1214</v>
      </c>
      <c r="G157" s="206" t="s">
        <v>194</v>
      </c>
      <c r="H157" s="207">
        <v>2</v>
      </c>
      <c r="I157" s="208">
        <v>154</v>
      </c>
      <c r="J157" s="208">
        <f>ROUND(I157*H157,2)</f>
        <v>308</v>
      </c>
      <c r="K157" s="209"/>
      <c r="L157" s="210"/>
      <c r="M157" s="211" t="s">
        <v>1</v>
      </c>
      <c r="N157" s="212" t="s">
        <v>38</v>
      </c>
      <c r="O157" s="184">
        <v>0</v>
      </c>
      <c r="P157" s="184">
        <f>O157*H157</f>
        <v>0</v>
      </c>
      <c r="Q157" s="184">
        <v>0.00064999999999999997</v>
      </c>
      <c r="R157" s="184">
        <f>Q157*H157</f>
        <v>0.0012999999999999999</v>
      </c>
      <c r="S157" s="184">
        <v>0</v>
      </c>
      <c r="T157" s="18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6" t="s">
        <v>232</v>
      </c>
      <c r="AT157" s="186" t="s">
        <v>317</v>
      </c>
      <c r="AU157" s="186" t="s">
        <v>81</v>
      </c>
      <c r="AY157" s="18" t="s">
        <v>189</v>
      </c>
      <c r="BE157" s="187">
        <f>IF(N157="základní",J157,0)</f>
        <v>308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8" t="s">
        <v>79</v>
      </c>
      <c r="BK157" s="187">
        <f>ROUND(I157*H157,2)</f>
        <v>308</v>
      </c>
      <c r="BL157" s="18" t="s">
        <v>195</v>
      </c>
      <c r="BM157" s="186" t="s">
        <v>1215</v>
      </c>
    </row>
    <row r="158" s="2" customFormat="1" ht="16.5" customHeight="1">
      <c r="A158" s="31"/>
      <c r="B158" s="174"/>
      <c r="C158" s="203" t="s">
        <v>153</v>
      </c>
      <c r="D158" s="203" t="s">
        <v>317</v>
      </c>
      <c r="E158" s="204" t="s">
        <v>1216</v>
      </c>
      <c r="F158" s="205" t="s">
        <v>1217</v>
      </c>
      <c r="G158" s="206" t="s">
        <v>194</v>
      </c>
      <c r="H158" s="207">
        <v>1</v>
      </c>
      <c r="I158" s="208">
        <v>144</v>
      </c>
      <c r="J158" s="208">
        <f>ROUND(I158*H158,2)</f>
        <v>144</v>
      </c>
      <c r="K158" s="209"/>
      <c r="L158" s="210"/>
      <c r="M158" s="211" t="s">
        <v>1</v>
      </c>
      <c r="N158" s="212" t="s">
        <v>38</v>
      </c>
      <c r="O158" s="184">
        <v>0</v>
      </c>
      <c r="P158" s="184">
        <f>O158*H158</f>
        <v>0</v>
      </c>
      <c r="Q158" s="184">
        <v>0.00054000000000000001</v>
      </c>
      <c r="R158" s="184">
        <f>Q158*H158</f>
        <v>0.00054000000000000001</v>
      </c>
      <c r="S158" s="184">
        <v>0</v>
      </c>
      <c r="T158" s="18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6" t="s">
        <v>232</v>
      </c>
      <c r="AT158" s="186" t="s">
        <v>317</v>
      </c>
      <c r="AU158" s="186" t="s">
        <v>81</v>
      </c>
      <c r="AY158" s="18" t="s">
        <v>189</v>
      </c>
      <c r="BE158" s="187">
        <f>IF(N158="základní",J158,0)</f>
        <v>144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79</v>
      </c>
      <c r="BK158" s="187">
        <f>ROUND(I158*H158,2)</f>
        <v>144</v>
      </c>
      <c r="BL158" s="18" t="s">
        <v>195</v>
      </c>
      <c r="BM158" s="186" t="s">
        <v>1218</v>
      </c>
    </row>
    <row r="159" s="2" customFormat="1" ht="33" customHeight="1">
      <c r="A159" s="31"/>
      <c r="B159" s="174"/>
      <c r="C159" s="175" t="s">
        <v>287</v>
      </c>
      <c r="D159" s="175" t="s">
        <v>191</v>
      </c>
      <c r="E159" s="176" t="s">
        <v>1219</v>
      </c>
      <c r="F159" s="177" t="s">
        <v>1220</v>
      </c>
      <c r="G159" s="178" t="s">
        <v>194</v>
      </c>
      <c r="H159" s="179">
        <v>15</v>
      </c>
      <c r="I159" s="180">
        <v>420</v>
      </c>
      <c r="J159" s="180">
        <f>ROUND(I159*H159,2)</f>
        <v>6300</v>
      </c>
      <c r="K159" s="181"/>
      <c r="L159" s="32"/>
      <c r="M159" s="182" t="s">
        <v>1</v>
      </c>
      <c r="N159" s="183" t="s">
        <v>38</v>
      </c>
      <c r="O159" s="184">
        <v>1.1319999999999999</v>
      </c>
      <c r="P159" s="184">
        <f>O159*H159</f>
        <v>16.979999999999997</v>
      </c>
      <c r="Q159" s="184">
        <v>1.0000000000000001E-05</v>
      </c>
      <c r="R159" s="184">
        <f>Q159*H159</f>
        <v>0.00015000000000000001</v>
      </c>
      <c r="S159" s="184">
        <v>0</v>
      </c>
      <c r="T159" s="18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6" t="s">
        <v>195</v>
      </c>
      <c r="AT159" s="186" t="s">
        <v>191</v>
      </c>
      <c r="AU159" s="186" t="s">
        <v>81</v>
      </c>
      <c r="AY159" s="18" t="s">
        <v>189</v>
      </c>
      <c r="BE159" s="187">
        <f>IF(N159="základní",J159,0)</f>
        <v>6300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79</v>
      </c>
      <c r="BK159" s="187">
        <f>ROUND(I159*H159,2)</f>
        <v>6300</v>
      </c>
      <c r="BL159" s="18" t="s">
        <v>195</v>
      </c>
      <c r="BM159" s="186" t="s">
        <v>1221</v>
      </c>
    </row>
    <row r="160" s="13" customFormat="1">
      <c r="A160" s="13"/>
      <c r="B160" s="188"/>
      <c r="C160" s="13"/>
      <c r="D160" s="189" t="s">
        <v>197</v>
      </c>
      <c r="E160" s="190" t="s">
        <v>1</v>
      </c>
      <c r="F160" s="191" t="s">
        <v>1222</v>
      </c>
      <c r="G160" s="13"/>
      <c r="H160" s="192">
        <v>15</v>
      </c>
      <c r="I160" s="13"/>
      <c r="J160" s="13"/>
      <c r="K160" s="13"/>
      <c r="L160" s="188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0" t="s">
        <v>197</v>
      </c>
      <c r="AU160" s="190" t="s">
        <v>81</v>
      </c>
      <c r="AV160" s="13" t="s">
        <v>81</v>
      </c>
      <c r="AW160" s="13" t="s">
        <v>29</v>
      </c>
      <c r="AX160" s="13" t="s">
        <v>79</v>
      </c>
      <c r="AY160" s="190" t="s">
        <v>189</v>
      </c>
    </row>
    <row r="161" s="2" customFormat="1" ht="24.15" customHeight="1">
      <c r="A161" s="31"/>
      <c r="B161" s="174"/>
      <c r="C161" s="203" t="s">
        <v>293</v>
      </c>
      <c r="D161" s="203" t="s">
        <v>317</v>
      </c>
      <c r="E161" s="204" t="s">
        <v>1223</v>
      </c>
      <c r="F161" s="205" t="s">
        <v>1224</v>
      </c>
      <c r="G161" s="206" t="s">
        <v>194</v>
      </c>
      <c r="H161" s="207">
        <v>15</v>
      </c>
      <c r="I161" s="208">
        <v>281</v>
      </c>
      <c r="J161" s="208">
        <f>ROUND(I161*H161,2)</f>
        <v>4215</v>
      </c>
      <c r="K161" s="209"/>
      <c r="L161" s="210"/>
      <c r="M161" s="211" t="s">
        <v>1</v>
      </c>
      <c r="N161" s="212" t="s">
        <v>38</v>
      </c>
      <c r="O161" s="184">
        <v>0</v>
      </c>
      <c r="P161" s="184">
        <f>O161*H161</f>
        <v>0</v>
      </c>
      <c r="Q161" s="184">
        <v>0.0012800000000000001</v>
      </c>
      <c r="R161" s="184">
        <f>Q161*H161</f>
        <v>0.019200000000000002</v>
      </c>
      <c r="S161" s="184">
        <v>0</v>
      </c>
      <c r="T161" s="18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6" t="s">
        <v>232</v>
      </c>
      <c r="AT161" s="186" t="s">
        <v>317</v>
      </c>
      <c r="AU161" s="186" t="s">
        <v>81</v>
      </c>
      <c r="AY161" s="18" t="s">
        <v>189</v>
      </c>
      <c r="BE161" s="187">
        <f>IF(N161="základní",J161,0)</f>
        <v>4215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79</v>
      </c>
      <c r="BK161" s="187">
        <f>ROUND(I161*H161,2)</f>
        <v>4215</v>
      </c>
      <c r="BL161" s="18" t="s">
        <v>195</v>
      </c>
      <c r="BM161" s="186" t="s">
        <v>1225</v>
      </c>
    </row>
    <row r="162" s="2" customFormat="1" ht="16.5" customHeight="1">
      <c r="A162" s="31"/>
      <c r="B162" s="174"/>
      <c r="C162" s="175" t="s">
        <v>298</v>
      </c>
      <c r="D162" s="175" t="s">
        <v>191</v>
      </c>
      <c r="E162" s="176" t="s">
        <v>1226</v>
      </c>
      <c r="F162" s="177" t="s">
        <v>1227</v>
      </c>
      <c r="G162" s="178" t="s">
        <v>194</v>
      </c>
      <c r="H162" s="179">
        <v>1</v>
      </c>
      <c r="I162" s="180">
        <v>458</v>
      </c>
      <c r="J162" s="180">
        <f>ROUND(I162*H162,2)</f>
        <v>458</v>
      </c>
      <c r="K162" s="181"/>
      <c r="L162" s="32"/>
      <c r="M162" s="182" t="s">
        <v>1</v>
      </c>
      <c r="N162" s="183" t="s">
        <v>38</v>
      </c>
      <c r="O162" s="184">
        <v>1.1240000000000001</v>
      </c>
      <c r="P162" s="184">
        <f>O162*H162</f>
        <v>1.1240000000000001</v>
      </c>
      <c r="Q162" s="184">
        <v>0.00063000000000000003</v>
      </c>
      <c r="R162" s="184">
        <f>Q162*H162</f>
        <v>0.00063000000000000003</v>
      </c>
      <c r="S162" s="184">
        <v>0</v>
      </c>
      <c r="T162" s="18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6" t="s">
        <v>195</v>
      </c>
      <c r="AT162" s="186" t="s">
        <v>191</v>
      </c>
      <c r="AU162" s="186" t="s">
        <v>81</v>
      </c>
      <c r="AY162" s="18" t="s">
        <v>189</v>
      </c>
      <c r="BE162" s="187">
        <f>IF(N162="základní",J162,0)</f>
        <v>458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8" t="s">
        <v>79</v>
      </c>
      <c r="BK162" s="187">
        <f>ROUND(I162*H162,2)</f>
        <v>458</v>
      </c>
      <c r="BL162" s="18" t="s">
        <v>195</v>
      </c>
      <c r="BM162" s="186" t="s">
        <v>1228</v>
      </c>
    </row>
    <row r="163" s="13" customFormat="1">
      <c r="A163" s="13"/>
      <c r="B163" s="188"/>
      <c r="C163" s="13"/>
      <c r="D163" s="189" t="s">
        <v>197</v>
      </c>
      <c r="E163" s="190" t="s">
        <v>1</v>
      </c>
      <c r="F163" s="191" t="s">
        <v>1229</v>
      </c>
      <c r="G163" s="13"/>
      <c r="H163" s="192">
        <v>1</v>
      </c>
      <c r="I163" s="13"/>
      <c r="J163" s="13"/>
      <c r="K163" s="13"/>
      <c r="L163" s="188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197</v>
      </c>
      <c r="AU163" s="190" t="s">
        <v>81</v>
      </c>
      <c r="AV163" s="13" t="s">
        <v>81</v>
      </c>
      <c r="AW163" s="13" t="s">
        <v>29</v>
      </c>
      <c r="AX163" s="13" t="s">
        <v>79</v>
      </c>
      <c r="AY163" s="190" t="s">
        <v>189</v>
      </c>
    </row>
    <row r="164" s="2" customFormat="1" ht="24.15" customHeight="1">
      <c r="A164" s="31"/>
      <c r="B164" s="174"/>
      <c r="C164" s="203" t="s">
        <v>303</v>
      </c>
      <c r="D164" s="203" t="s">
        <v>317</v>
      </c>
      <c r="E164" s="204" t="s">
        <v>1230</v>
      </c>
      <c r="F164" s="205" t="s">
        <v>1231</v>
      </c>
      <c r="G164" s="206" t="s">
        <v>194</v>
      </c>
      <c r="H164" s="207">
        <v>1</v>
      </c>
      <c r="I164" s="208">
        <v>5710</v>
      </c>
      <c r="J164" s="208">
        <f>ROUND(I164*H164,2)</f>
        <v>5710</v>
      </c>
      <c r="K164" s="209"/>
      <c r="L164" s="210"/>
      <c r="M164" s="211" t="s">
        <v>1</v>
      </c>
      <c r="N164" s="212" t="s">
        <v>38</v>
      </c>
      <c r="O164" s="184">
        <v>0</v>
      </c>
      <c r="P164" s="184">
        <f>O164*H164</f>
        <v>0</v>
      </c>
      <c r="Q164" s="184">
        <v>0.0037599999999999999</v>
      </c>
      <c r="R164" s="184">
        <f>Q164*H164</f>
        <v>0.0037599999999999999</v>
      </c>
      <c r="S164" s="184">
        <v>0</v>
      </c>
      <c r="T164" s="18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6" t="s">
        <v>232</v>
      </c>
      <c r="AT164" s="186" t="s">
        <v>317</v>
      </c>
      <c r="AU164" s="186" t="s">
        <v>81</v>
      </c>
      <c r="AY164" s="18" t="s">
        <v>189</v>
      </c>
      <c r="BE164" s="187">
        <f>IF(N164="základní",J164,0)</f>
        <v>5710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79</v>
      </c>
      <c r="BK164" s="187">
        <f>ROUND(I164*H164,2)</f>
        <v>5710</v>
      </c>
      <c r="BL164" s="18" t="s">
        <v>195</v>
      </c>
      <c r="BM164" s="186" t="s">
        <v>1232</v>
      </c>
    </row>
    <row r="165" s="12" customFormat="1" ht="22.8" customHeight="1">
      <c r="A165" s="12"/>
      <c r="B165" s="162"/>
      <c r="C165" s="12"/>
      <c r="D165" s="163" t="s">
        <v>72</v>
      </c>
      <c r="E165" s="172" t="s">
        <v>942</v>
      </c>
      <c r="F165" s="172" t="s">
        <v>943</v>
      </c>
      <c r="G165" s="12"/>
      <c r="H165" s="12"/>
      <c r="I165" s="12"/>
      <c r="J165" s="173">
        <f>BK165</f>
        <v>570194.90000000002</v>
      </c>
      <c r="K165" s="12"/>
      <c r="L165" s="162"/>
      <c r="M165" s="166"/>
      <c r="N165" s="167"/>
      <c r="O165" s="167"/>
      <c r="P165" s="168">
        <f>SUM(P166:P167)</f>
        <v>664.73358800000005</v>
      </c>
      <c r="Q165" s="167"/>
      <c r="R165" s="168">
        <f>SUM(R166:R167)</f>
        <v>0</v>
      </c>
      <c r="S165" s="167"/>
      <c r="T165" s="169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3" t="s">
        <v>79</v>
      </c>
      <c r="AT165" s="170" t="s">
        <v>72</v>
      </c>
      <c r="AU165" s="170" t="s">
        <v>79</v>
      </c>
      <c r="AY165" s="163" t="s">
        <v>189</v>
      </c>
      <c r="BK165" s="171">
        <f>SUM(BK166:BK167)</f>
        <v>570194.90000000002</v>
      </c>
    </row>
    <row r="166" s="2" customFormat="1" ht="24.15" customHeight="1">
      <c r="A166" s="31"/>
      <c r="B166" s="174"/>
      <c r="C166" s="175" t="s">
        <v>7</v>
      </c>
      <c r="D166" s="175" t="s">
        <v>191</v>
      </c>
      <c r="E166" s="176" t="s">
        <v>1233</v>
      </c>
      <c r="F166" s="177" t="s">
        <v>1234</v>
      </c>
      <c r="G166" s="178" t="s">
        <v>290</v>
      </c>
      <c r="H166" s="179">
        <v>269.34100000000001</v>
      </c>
      <c r="I166" s="180">
        <v>1150</v>
      </c>
      <c r="J166" s="180">
        <f>ROUND(I166*H166,2)</f>
        <v>309742.15000000002</v>
      </c>
      <c r="K166" s="181"/>
      <c r="L166" s="32"/>
      <c r="M166" s="182" t="s">
        <v>1</v>
      </c>
      <c r="N166" s="183" t="s">
        <v>38</v>
      </c>
      <c r="O166" s="184">
        <v>1.48</v>
      </c>
      <c r="P166" s="184">
        <f>O166*H166</f>
        <v>398.62468000000001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6" t="s">
        <v>195</v>
      </c>
      <c r="AT166" s="186" t="s">
        <v>191</v>
      </c>
      <c r="AU166" s="186" t="s">
        <v>81</v>
      </c>
      <c r="AY166" s="18" t="s">
        <v>189</v>
      </c>
      <c r="BE166" s="187">
        <f>IF(N166="základní",J166,0)</f>
        <v>309742.15000000002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8" t="s">
        <v>79</v>
      </c>
      <c r="BK166" s="187">
        <f>ROUND(I166*H166,2)</f>
        <v>309742.15000000002</v>
      </c>
      <c r="BL166" s="18" t="s">
        <v>195</v>
      </c>
      <c r="BM166" s="186" t="s">
        <v>1235</v>
      </c>
    </row>
    <row r="167" s="2" customFormat="1" ht="33" customHeight="1">
      <c r="A167" s="31"/>
      <c r="B167" s="174"/>
      <c r="C167" s="175" t="s">
        <v>311</v>
      </c>
      <c r="D167" s="175" t="s">
        <v>191</v>
      </c>
      <c r="E167" s="176" t="s">
        <v>1236</v>
      </c>
      <c r="F167" s="177" t="s">
        <v>1237</v>
      </c>
      <c r="G167" s="178" t="s">
        <v>290</v>
      </c>
      <c r="H167" s="179">
        <v>269.34100000000001</v>
      </c>
      <c r="I167" s="180">
        <v>967</v>
      </c>
      <c r="J167" s="180">
        <f>ROUND(I167*H167,2)</f>
        <v>260452.75</v>
      </c>
      <c r="K167" s="181"/>
      <c r="L167" s="32"/>
      <c r="M167" s="222" t="s">
        <v>1</v>
      </c>
      <c r="N167" s="223" t="s">
        <v>38</v>
      </c>
      <c r="O167" s="224">
        <v>0.98799999999999999</v>
      </c>
      <c r="P167" s="224">
        <f>O167*H167</f>
        <v>266.10890799999999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6" t="s">
        <v>195</v>
      </c>
      <c r="AT167" s="186" t="s">
        <v>191</v>
      </c>
      <c r="AU167" s="186" t="s">
        <v>81</v>
      </c>
      <c r="AY167" s="18" t="s">
        <v>189</v>
      </c>
      <c r="BE167" s="187">
        <f>IF(N167="základní",J167,0)</f>
        <v>260452.75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79</v>
      </c>
      <c r="BK167" s="187">
        <f>ROUND(I167*H167,2)</f>
        <v>260452.75</v>
      </c>
      <c r="BL167" s="18" t="s">
        <v>195</v>
      </c>
      <c r="BM167" s="186" t="s">
        <v>1238</v>
      </c>
    </row>
    <row r="168" s="2" customFormat="1" ht="6.96" customHeight="1">
      <c r="A168" s="31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32"/>
      <c r="M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</sheetData>
  <autoFilter ref="C125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>
      <c r="B8" s="21"/>
      <c r="D8" s="28" t="s">
        <v>128</v>
      </c>
      <c r="L8" s="21"/>
    </row>
    <row r="9" s="1" customFormat="1" ht="16.5" customHeight="1">
      <c r="B9" s="21"/>
      <c r="E9" s="124" t="s">
        <v>131</v>
      </c>
      <c r="F9" s="1"/>
      <c r="G9" s="1"/>
      <c r="H9" s="1"/>
      <c r="L9" s="21"/>
    </row>
    <row r="10" s="1" customFormat="1" ht="12" customHeight="1">
      <c r="B10" s="21"/>
      <c r="D10" s="28" t="s">
        <v>134</v>
      </c>
      <c r="L10" s="21"/>
    </row>
    <row r="11" s="2" customFormat="1" ht="16.5" customHeight="1">
      <c r="A11" s="31"/>
      <c r="B11" s="32"/>
      <c r="C11" s="31"/>
      <c r="D11" s="31"/>
      <c r="E11" s="129" t="s">
        <v>1239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1240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1241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15. 11. 2022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">
        <v>1</v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">
        <v>28</v>
      </c>
      <c r="F25" s="31"/>
      <c r="G25" s="31"/>
      <c r="H25" s="31"/>
      <c r="I25" s="28" t="s">
        <v>25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30</v>
      </c>
      <c r="E27" s="31"/>
      <c r="F27" s="31"/>
      <c r="G27" s="31"/>
      <c r="H27" s="31"/>
      <c r="I27" s="28" t="s">
        <v>23</v>
      </c>
      <c r="J27" s="25" t="s">
        <v>1</v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">
        <v>31</v>
      </c>
      <c r="F28" s="31"/>
      <c r="G28" s="31"/>
      <c r="H28" s="31"/>
      <c r="I28" s="28" t="s">
        <v>25</v>
      </c>
      <c r="J28" s="25" t="s">
        <v>1</v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32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5"/>
      <c r="B31" s="126"/>
      <c r="C31" s="125"/>
      <c r="D31" s="125"/>
      <c r="E31" s="29" t="s">
        <v>1</v>
      </c>
      <c r="F31" s="29"/>
      <c r="G31" s="29"/>
      <c r="H31" s="29"/>
      <c r="I31" s="125"/>
      <c r="J31" s="125"/>
      <c r="K31" s="125"/>
      <c r="L31" s="127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8" t="s">
        <v>33</v>
      </c>
      <c r="E34" s="31"/>
      <c r="F34" s="31"/>
      <c r="G34" s="31"/>
      <c r="H34" s="31"/>
      <c r="I34" s="31"/>
      <c r="J34" s="88">
        <f>ROUND(J134, 2)</f>
        <v>792353.71999999997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35</v>
      </c>
      <c r="G36" s="31"/>
      <c r="H36" s="31"/>
      <c r="I36" s="36" t="s">
        <v>34</v>
      </c>
      <c r="J36" s="36" t="s">
        <v>36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9" t="s">
        <v>37</v>
      </c>
      <c r="E37" s="28" t="s">
        <v>38</v>
      </c>
      <c r="F37" s="130">
        <f>ROUND((SUM(BE134:BE181)),  2)</f>
        <v>792353.71999999997</v>
      </c>
      <c r="G37" s="31"/>
      <c r="H37" s="31"/>
      <c r="I37" s="131">
        <v>0.20999999999999999</v>
      </c>
      <c r="J37" s="130">
        <f>ROUND(((SUM(BE134:BE181))*I37),  2)</f>
        <v>166394.28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39</v>
      </c>
      <c r="F38" s="130">
        <f>ROUND((SUM(BF134:BF181)),  2)</f>
        <v>0</v>
      </c>
      <c r="G38" s="31"/>
      <c r="H38" s="31"/>
      <c r="I38" s="131">
        <v>0.14999999999999999</v>
      </c>
      <c r="J38" s="130">
        <f>ROUND(((SUM(BF134:BF181))*I38),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30">
        <f>ROUND((SUM(BG134:BG181)),  2)</f>
        <v>0</v>
      </c>
      <c r="G39" s="31"/>
      <c r="H39" s="31"/>
      <c r="I39" s="131">
        <v>0.20999999999999999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41</v>
      </c>
      <c r="F40" s="130">
        <f>ROUND((SUM(BH134:BH181)),  2)</f>
        <v>0</v>
      </c>
      <c r="G40" s="31"/>
      <c r="H40" s="31"/>
      <c r="I40" s="131">
        <v>0.14999999999999999</v>
      </c>
      <c r="J40" s="130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42</v>
      </c>
      <c r="F41" s="130">
        <f>ROUND((SUM(BI134:BI181)),  2)</f>
        <v>0</v>
      </c>
      <c r="G41" s="31"/>
      <c r="H41" s="31"/>
      <c r="I41" s="131">
        <v>0</v>
      </c>
      <c r="J41" s="130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2"/>
      <c r="D43" s="133" t="s">
        <v>43</v>
      </c>
      <c r="E43" s="73"/>
      <c r="F43" s="73"/>
      <c r="G43" s="134" t="s">
        <v>44</v>
      </c>
      <c r="H43" s="135" t="s">
        <v>45</v>
      </c>
      <c r="I43" s="73"/>
      <c r="J43" s="136">
        <f>SUM(J34:J41)</f>
        <v>958748</v>
      </c>
      <c r="K43" s="137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1" customFormat="1" ht="16.5" customHeight="1">
      <c r="B87" s="21"/>
      <c r="E87" s="124" t="s">
        <v>131</v>
      </c>
      <c r="F87" s="1"/>
      <c r="G87" s="1"/>
      <c r="H87" s="1"/>
      <c r="L87" s="21"/>
    </row>
    <row r="88" s="1" customFormat="1" ht="12" customHeight="1">
      <c r="B88" s="21"/>
      <c r="C88" s="28" t="s">
        <v>134</v>
      </c>
      <c r="L88" s="21"/>
    </row>
    <row r="89" s="2" customFormat="1" ht="16.5" customHeight="1">
      <c r="A89" s="31"/>
      <c r="B89" s="32"/>
      <c r="C89" s="31"/>
      <c r="D89" s="31"/>
      <c r="E89" s="129" t="s">
        <v>1239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1240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D.1.4.1 - VO cyklostezka Kaufland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15. 11. 2022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Statutární město Děčín</v>
      </c>
      <c r="G95" s="31"/>
      <c r="H95" s="31"/>
      <c r="I95" s="28" t="s">
        <v>27</v>
      </c>
      <c r="J95" s="29" t="str">
        <f>E25</f>
        <v>Ing. Vladimír Polda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30</v>
      </c>
      <c r="J96" s="29" t="str">
        <f>E28</f>
        <v>Ing. Jan Duben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40" t="s">
        <v>157</v>
      </c>
      <c r="D98" s="132"/>
      <c r="E98" s="132"/>
      <c r="F98" s="132"/>
      <c r="G98" s="132"/>
      <c r="H98" s="132"/>
      <c r="I98" s="132"/>
      <c r="J98" s="141" t="s">
        <v>158</v>
      </c>
      <c r="K98" s="132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2" t="s">
        <v>159</v>
      </c>
      <c r="D100" s="31"/>
      <c r="E100" s="31"/>
      <c r="F100" s="31"/>
      <c r="G100" s="31"/>
      <c r="H100" s="31"/>
      <c r="I100" s="31"/>
      <c r="J100" s="88">
        <f>J134</f>
        <v>792353.71999999997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160</v>
      </c>
    </row>
    <row r="101" s="9" customFormat="1" ht="24.96" customHeight="1">
      <c r="A101" s="9"/>
      <c r="B101" s="143"/>
      <c r="C101" s="9"/>
      <c r="D101" s="144" t="s">
        <v>1242</v>
      </c>
      <c r="E101" s="145"/>
      <c r="F101" s="145"/>
      <c r="G101" s="145"/>
      <c r="H101" s="145"/>
      <c r="I101" s="145"/>
      <c r="J101" s="146">
        <f>J135</f>
        <v>302628.72000000003</v>
      </c>
      <c r="K101" s="9"/>
      <c r="L101" s="14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3"/>
      <c r="C102" s="9"/>
      <c r="D102" s="144" t="s">
        <v>1243</v>
      </c>
      <c r="E102" s="145"/>
      <c r="F102" s="145"/>
      <c r="G102" s="145"/>
      <c r="H102" s="145"/>
      <c r="I102" s="145"/>
      <c r="J102" s="146">
        <f>J140</f>
        <v>209301.93000000002</v>
      </c>
      <c r="K102" s="9"/>
      <c r="L102" s="14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3"/>
      <c r="C103" s="9"/>
      <c r="D103" s="144" t="s">
        <v>1244</v>
      </c>
      <c r="E103" s="145"/>
      <c r="F103" s="145"/>
      <c r="G103" s="145"/>
      <c r="H103" s="145"/>
      <c r="I103" s="145"/>
      <c r="J103" s="146">
        <f>J149</f>
        <v>20676</v>
      </c>
      <c r="K103" s="9"/>
      <c r="L103" s="14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3"/>
      <c r="C104" s="9"/>
      <c r="D104" s="144" t="s">
        <v>1245</v>
      </c>
      <c r="E104" s="145"/>
      <c r="F104" s="145"/>
      <c r="G104" s="145"/>
      <c r="H104" s="145"/>
      <c r="I104" s="145"/>
      <c r="J104" s="146">
        <f>J152</f>
        <v>109216.14999999999</v>
      </c>
      <c r="K104" s="9"/>
      <c r="L104" s="14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3"/>
      <c r="C105" s="9"/>
      <c r="D105" s="144" t="s">
        <v>1246</v>
      </c>
      <c r="E105" s="145"/>
      <c r="F105" s="145"/>
      <c r="G105" s="145"/>
      <c r="H105" s="145"/>
      <c r="I105" s="145"/>
      <c r="J105" s="146">
        <f>J163</f>
        <v>62112.690000000002</v>
      </c>
      <c r="K105" s="9"/>
      <c r="L105" s="14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3"/>
      <c r="C106" s="9"/>
      <c r="D106" s="144" t="s">
        <v>1247</v>
      </c>
      <c r="E106" s="145"/>
      <c r="F106" s="145"/>
      <c r="G106" s="145"/>
      <c r="H106" s="145"/>
      <c r="I106" s="145"/>
      <c r="J106" s="146">
        <f>J169</f>
        <v>17100</v>
      </c>
      <c r="K106" s="9"/>
      <c r="L106" s="14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3"/>
      <c r="C107" s="9"/>
      <c r="D107" s="144" t="s">
        <v>1248</v>
      </c>
      <c r="E107" s="145"/>
      <c r="F107" s="145"/>
      <c r="G107" s="145"/>
      <c r="H107" s="145"/>
      <c r="I107" s="145"/>
      <c r="J107" s="146">
        <f>J172</f>
        <v>71318.229999999996</v>
      </c>
      <c r="K107" s="9"/>
      <c r="L107" s="14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7"/>
      <c r="C108" s="10"/>
      <c r="D108" s="148" t="s">
        <v>1249</v>
      </c>
      <c r="E108" s="149"/>
      <c r="F108" s="149"/>
      <c r="G108" s="149"/>
      <c r="H108" s="149"/>
      <c r="I108" s="149"/>
      <c r="J108" s="150">
        <f>J173</f>
        <v>23600</v>
      </c>
      <c r="K108" s="10"/>
      <c r="L108" s="14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7"/>
      <c r="C109" s="10"/>
      <c r="D109" s="148" t="s">
        <v>1250</v>
      </c>
      <c r="E109" s="149"/>
      <c r="F109" s="149"/>
      <c r="G109" s="149"/>
      <c r="H109" s="149"/>
      <c r="I109" s="149"/>
      <c r="J109" s="150">
        <f>J176</f>
        <v>5568.2299999999996</v>
      </c>
      <c r="K109" s="10"/>
      <c r="L109" s="14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7"/>
      <c r="C110" s="10"/>
      <c r="D110" s="148" t="s">
        <v>1251</v>
      </c>
      <c r="E110" s="149"/>
      <c r="F110" s="149"/>
      <c r="G110" s="149"/>
      <c r="H110" s="149"/>
      <c r="I110" s="149"/>
      <c r="J110" s="150">
        <f>J178</f>
        <v>42150</v>
      </c>
      <c r="K110" s="10"/>
      <c r="L110" s="14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="2" customFormat="1" ht="6.96" customHeight="1">
      <c r="A116" s="31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24.96" customHeight="1">
      <c r="A117" s="31"/>
      <c r="B117" s="32"/>
      <c r="C117" s="22" t="s">
        <v>174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14</v>
      </c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6.5" customHeight="1">
      <c r="A120" s="31"/>
      <c r="B120" s="32"/>
      <c r="C120" s="31"/>
      <c r="D120" s="31"/>
      <c r="E120" s="124" t="str">
        <f>E7</f>
        <v>Propojení Labské a Ploučnické cyklostezky, Děčín</v>
      </c>
      <c r="F120" s="28"/>
      <c r="G120" s="28"/>
      <c r="H120" s="28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" customFormat="1" ht="12" customHeight="1">
      <c r="B121" s="21"/>
      <c r="C121" s="28" t="s">
        <v>128</v>
      </c>
      <c r="L121" s="21"/>
    </row>
    <row r="122" s="1" customFormat="1" ht="16.5" customHeight="1">
      <c r="B122" s="21"/>
      <c r="E122" s="124" t="s">
        <v>131</v>
      </c>
      <c r="F122" s="1"/>
      <c r="G122" s="1"/>
      <c r="H122" s="1"/>
      <c r="L122" s="21"/>
    </row>
    <row r="123" s="1" customFormat="1" ht="12" customHeight="1">
      <c r="B123" s="21"/>
      <c r="C123" s="28" t="s">
        <v>134</v>
      </c>
      <c r="L123" s="21"/>
    </row>
    <row r="124" s="2" customFormat="1" ht="16.5" customHeight="1">
      <c r="A124" s="31"/>
      <c r="B124" s="32"/>
      <c r="C124" s="31"/>
      <c r="D124" s="31"/>
      <c r="E124" s="129" t="s">
        <v>1239</v>
      </c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2" customHeight="1">
      <c r="A125" s="31"/>
      <c r="B125" s="32"/>
      <c r="C125" s="28" t="s">
        <v>1240</v>
      </c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6.5" customHeight="1">
      <c r="A126" s="31"/>
      <c r="B126" s="32"/>
      <c r="C126" s="31"/>
      <c r="D126" s="31"/>
      <c r="E126" s="59" t="str">
        <f>E13</f>
        <v>D.1.4.1 - VO cyklostezka Kaufland</v>
      </c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6.96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2" customHeight="1">
      <c r="A128" s="31"/>
      <c r="B128" s="32"/>
      <c r="C128" s="28" t="s">
        <v>18</v>
      </c>
      <c r="D128" s="31"/>
      <c r="E128" s="31"/>
      <c r="F128" s="25" t="str">
        <f>F16</f>
        <v xml:space="preserve"> </v>
      </c>
      <c r="G128" s="31"/>
      <c r="H128" s="31"/>
      <c r="I128" s="28" t="s">
        <v>20</v>
      </c>
      <c r="J128" s="61" t="str">
        <f>IF(J16="","",J16)</f>
        <v>15. 11. 2022</v>
      </c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6.96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7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5.15" customHeight="1">
      <c r="A130" s="31"/>
      <c r="B130" s="32"/>
      <c r="C130" s="28" t="s">
        <v>22</v>
      </c>
      <c r="D130" s="31"/>
      <c r="E130" s="31"/>
      <c r="F130" s="25" t="str">
        <f>E19</f>
        <v>Statutární město Děčín</v>
      </c>
      <c r="G130" s="31"/>
      <c r="H130" s="31"/>
      <c r="I130" s="28" t="s">
        <v>27</v>
      </c>
      <c r="J130" s="29" t="str">
        <f>E25</f>
        <v>Ing. Vladimír Polda</v>
      </c>
      <c r="K130" s="31"/>
      <c r="L130" s="47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15.15" customHeight="1">
      <c r="A131" s="31"/>
      <c r="B131" s="32"/>
      <c r="C131" s="28" t="s">
        <v>26</v>
      </c>
      <c r="D131" s="31"/>
      <c r="E131" s="31"/>
      <c r="F131" s="25" t="str">
        <f>IF(E22="","",E22)</f>
        <v xml:space="preserve"> </v>
      </c>
      <c r="G131" s="31"/>
      <c r="H131" s="31"/>
      <c r="I131" s="28" t="s">
        <v>30</v>
      </c>
      <c r="J131" s="29" t="str">
        <f>E28</f>
        <v>Ing. Jan Duben</v>
      </c>
      <c r="K131" s="31"/>
      <c r="L131" s="47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2" customFormat="1" ht="10.32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7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="11" customFormat="1" ht="29.28" customHeight="1">
      <c r="A133" s="151"/>
      <c r="B133" s="152"/>
      <c r="C133" s="153" t="s">
        <v>175</v>
      </c>
      <c r="D133" s="154" t="s">
        <v>58</v>
      </c>
      <c r="E133" s="154" t="s">
        <v>54</v>
      </c>
      <c r="F133" s="154" t="s">
        <v>55</v>
      </c>
      <c r="G133" s="154" t="s">
        <v>176</v>
      </c>
      <c r="H133" s="154" t="s">
        <v>177</v>
      </c>
      <c r="I133" s="154" t="s">
        <v>178</v>
      </c>
      <c r="J133" s="155" t="s">
        <v>158</v>
      </c>
      <c r="K133" s="156" t="s">
        <v>179</v>
      </c>
      <c r="L133" s="157"/>
      <c r="M133" s="78" t="s">
        <v>1</v>
      </c>
      <c r="N133" s="79" t="s">
        <v>37</v>
      </c>
      <c r="O133" s="79" t="s">
        <v>180</v>
      </c>
      <c r="P133" s="79" t="s">
        <v>181</v>
      </c>
      <c r="Q133" s="79" t="s">
        <v>182</v>
      </c>
      <c r="R133" s="79" t="s">
        <v>183</v>
      </c>
      <c r="S133" s="79" t="s">
        <v>184</v>
      </c>
      <c r="T133" s="80" t="s">
        <v>185</v>
      </c>
      <c r="U133" s="15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</row>
    <row r="134" s="2" customFormat="1" ht="22.8" customHeight="1">
      <c r="A134" s="31"/>
      <c r="B134" s="32"/>
      <c r="C134" s="85" t="s">
        <v>186</v>
      </c>
      <c r="D134" s="31"/>
      <c r="E134" s="31"/>
      <c r="F134" s="31"/>
      <c r="G134" s="31"/>
      <c r="H134" s="31"/>
      <c r="I134" s="31"/>
      <c r="J134" s="158">
        <f>BK134</f>
        <v>792353.71999999997</v>
      </c>
      <c r="K134" s="31"/>
      <c r="L134" s="32"/>
      <c r="M134" s="81"/>
      <c r="N134" s="65"/>
      <c r="O134" s="82"/>
      <c r="P134" s="159">
        <f>P135+P140+P149+P152+P163+P169+P172</f>
        <v>0</v>
      </c>
      <c r="Q134" s="82"/>
      <c r="R134" s="159">
        <f>R135+R140+R149+R152+R163+R169+R172</f>
        <v>0</v>
      </c>
      <c r="S134" s="82"/>
      <c r="T134" s="160">
        <f>T135+T140+T149+T152+T163+T169+T172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72</v>
      </c>
      <c r="AU134" s="18" t="s">
        <v>160</v>
      </c>
      <c r="BK134" s="161">
        <f>BK135+BK140+BK149+BK152+BK163+BK169+BK172</f>
        <v>792353.71999999997</v>
      </c>
    </row>
    <row r="135" s="12" customFormat="1" ht="25.92" customHeight="1">
      <c r="A135" s="12"/>
      <c r="B135" s="162"/>
      <c r="C135" s="12"/>
      <c r="D135" s="163" t="s">
        <v>72</v>
      </c>
      <c r="E135" s="164" t="s">
        <v>1252</v>
      </c>
      <c r="F135" s="164" t="s">
        <v>1253</v>
      </c>
      <c r="G135" s="12"/>
      <c r="H135" s="12"/>
      <c r="I135" s="12"/>
      <c r="J135" s="165">
        <f>BK135</f>
        <v>302628.72000000003</v>
      </c>
      <c r="K135" s="12"/>
      <c r="L135" s="162"/>
      <c r="M135" s="166"/>
      <c r="N135" s="167"/>
      <c r="O135" s="167"/>
      <c r="P135" s="168">
        <f>SUM(P136:P139)</f>
        <v>0</v>
      </c>
      <c r="Q135" s="167"/>
      <c r="R135" s="168">
        <f>SUM(R136:R139)</f>
        <v>0</v>
      </c>
      <c r="S135" s="167"/>
      <c r="T135" s="16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3" t="s">
        <v>79</v>
      </c>
      <c r="AT135" s="170" t="s">
        <v>72</v>
      </c>
      <c r="AU135" s="170" t="s">
        <v>73</v>
      </c>
      <c r="AY135" s="163" t="s">
        <v>189</v>
      </c>
      <c r="BK135" s="171">
        <f>SUM(BK136:BK139)</f>
        <v>302628.72000000003</v>
      </c>
    </row>
    <row r="136" s="2" customFormat="1" ht="16.5" customHeight="1">
      <c r="A136" s="31"/>
      <c r="B136" s="174"/>
      <c r="C136" s="203" t="s">
        <v>79</v>
      </c>
      <c r="D136" s="203" t="s">
        <v>317</v>
      </c>
      <c r="E136" s="204" t="s">
        <v>1254</v>
      </c>
      <c r="F136" s="205" t="s">
        <v>1255</v>
      </c>
      <c r="G136" s="206" t="s">
        <v>1256</v>
      </c>
      <c r="H136" s="207">
        <v>15</v>
      </c>
      <c r="I136" s="208">
        <v>11428</v>
      </c>
      <c r="J136" s="208">
        <f>ROUND(I136*H136,2)</f>
        <v>171420</v>
      </c>
      <c r="K136" s="209"/>
      <c r="L136" s="210"/>
      <c r="M136" s="211" t="s">
        <v>1</v>
      </c>
      <c r="N136" s="212" t="s">
        <v>38</v>
      </c>
      <c r="O136" s="184">
        <v>0</v>
      </c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232</v>
      </c>
      <c r="AT136" s="186" t="s">
        <v>317</v>
      </c>
      <c r="AU136" s="186" t="s">
        <v>79</v>
      </c>
      <c r="AY136" s="18" t="s">
        <v>189</v>
      </c>
      <c r="BE136" s="187">
        <f>IF(N136="základní",J136,0)</f>
        <v>171420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171420</v>
      </c>
      <c r="BL136" s="18" t="s">
        <v>195</v>
      </c>
      <c r="BM136" s="186" t="s">
        <v>81</v>
      </c>
    </row>
    <row r="137" s="2" customFormat="1" ht="16.5" customHeight="1">
      <c r="A137" s="31"/>
      <c r="B137" s="174"/>
      <c r="C137" s="203" t="s">
        <v>81</v>
      </c>
      <c r="D137" s="203" t="s">
        <v>317</v>
      </c>
      <c r="E137" s="204" t="s">
        <v>1257</v>
      </c>
      <c r="F137" s="205" t="s">
        <v>1258</v>
      </c>
      <c r="G137" s="206" t="s">
        <v>1256</v>
      </c>
      <c r="H137" s="207">
        <v>15</v>
      </c>
      <c r="I137" s="208">
        <v>7860</v>
      </c>
      <c r="J137" s="208">
        <f>ROUND(I137*H137,2)</f>
        <v>117900</v>
      </c>
      <c r="K137" s="209"/>
      <c r="L137" s="210"/>
      <c r="M137" s="211" t="s">
        <v>1</v>
      </c>
      <c r="N137" s="212" t="s">
        <v>38</v>
      </c>
      <c r="O137" s="184">
        <v>0</v>
      </c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6" t="s">
        <v>232</v>
      </c>
      <c r="AT137" s="186" t="s">
        <v>317</v>
      </c>
      <c r="AU137" s="186" t="s">
        <v>79</v>
      </c>
      <c r="AY137" s="18" t="s">
        <v>189</v>
      </c>
      <c r="BE137" s="187">
        <f>IF(N137="základní",J137,0)</f>
        <v>117900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8" t="s">
        <v>79</v>
      </c>
      <c r="BK137" s="187">
        <f>ROUND(I137*H137,2)</f>
        <v>117900</v>
      </c>
      <c r="BL137" s="18" t="s">
        <v>195</v>
      </c>
      <c r="BM137" s="186" t="s">
        <v>195</v>
      </c>
    </row>
    <row r="138" s="2" customFormat="1" ht="16.5" customHeight="1">
      <c r="A138" s="31"/>
      <c r="B138" s="174"/>
      <c r="C138" s="175" t="s">
        <v>98</v>
      </c>
      <c r="D138" s="175" t="s">
        <v>191</v>
      </c>
      <c r="E138" s="176" t="s">
        <v>1259</v>
      </c>
      <c r="F138" s="177" t="s">
        <v>1260</v>
      </c>
      <c r="G138" s="178" t="s">
        <v>1261</v>
      </c>
      <c r="H138" s="179">
        <v>3.6000000000000001</v>
      </c>
      <c r="I138" s="180">
        <v>2893.1999999999998</v>
      </c>
      <c r="J138" s="180">
        <f>ROUND(I138*H138,2)</f>
        <v>10415.52</v>
      </c>
      <c r="K138" s="181"/>
      <c r="L138" s="32"/>
      <c r="M138" s="182" t="s">
        <v>1</v>
      </c>
      <c r="N138" s="183" t="s">
        <v>38</v>
      </c>
      <c r="O138" s="184">
        <v>0</v>
      </c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6" t="s">
        <v>195</v>
      </c>
      <c r="AT138" s="186" t="s">
        <v>191</v>
      </c>
      <c r="AU138" s="186" t="s">
        <v>79</v>
      </c>
      <c r="AY138" s="18" t="s">
        <v>189</v>
      </c>
      <c r="BE138" s="187">
        <f>IF(N138="základní",J138,0)</f>
        <v>10415.52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79</v>
      </c>
      <c r="BK138" s="187">
        <f>ROUND(I138*H138,2)</f>
        <v>10415.52</v>
      </c>
      <c r="BL138" s="18" t="s">
        <v>195</v>
      </c>
      <c r="BM138" s="186" t="s">
        <v>1262</v>
      </c>
    </row>
    <row r="139" s="2" customFormat="1" ht="16.5" customHeight="1">
      <c r="A139" s="31"/>
      <c r="B139" s="174"/>
      <c r="C139" s="175" t="s">
        <v>195</v>
      </c>
      <c r="D139" s="175" t="s">
        <v>191</v>
      </c>
      <c r="E139" s="176" t="s">
        <v>1263</v>
      </c>
      <c r="F139" s="177" t="s">
        <v>1264</v>
      </c>
      <c r="G139" s="178" t="s">
        <v>1261</v>
      </c>
      <c r="H139" s="179">
        <v>1</v>
      </c>
      <c r="I139" s="180">
        <v>2893.1999999999998</v>
      </c>
      <c r="J139" s="180">
        <f>ROUND(I139*H139,2)</f>
        <v>2893.1999999999998</v>
      </c>
      <c r="K139" s="181"/>
      <c r="L139" s="32"/>
      <c r="M139" s="182" t="s">
        <v>1</v>
      </c>
      <c r="N139" s="183" t="s">
        <v>38</v>
      </c>
      <c r="O139" s="184">
        <v>0</v>
      </c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6" t="s">
        <v>195</v>
      </c>
      <c r="AT139" s="186" t="s">
        <v>191</v>
      </c>
      <c r="AU139" s="186" t="s">
        <v>79</v>
      </c>
      <c r="AY139" s="18" t="s">
        <v>189</v>
      </c>
      <c r="BE139" s="187">
        <f>IF(N139="základní",J139,0)</f>
        <v>2893.1999999999998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8" t="s">
        <v>79</v>
      </c>
      <c r="BK139" s="187">
        <f>ROUND(I139*H139,2)</f>
        <v>2893.1999999999998</v>
      </c>
      <c r="BL139" s="18" t="s">
        <v>195</v>
      </c>
      <c r="BM139" s="186" t="s">
        <v>1265</v>
      </c>
    </row>
    <row r="140" s="12" customFormat="1" ht="25.92" customHeight="1">
      <c r="A140" s="12"/>
      <c r="B140" s="162"/>
      <c r="C140" s="12"/>
      <c r="D140" s="163" t="s">
        <v>72</v>
      </c>
      <c r="E140" s="164" t="s">
        <v>1266</v>
      </c>
      <c r="F140" s="164" t="s">
        <v>1267</v>
      </c>
      <c r="G140" s="12"/>
      <c r="H140" s="12"/>
      <c r="I140" s="12"/>
      <c r="J140" s="165">
        <f>BK140</f>
        <v>209301.93000000002</v>
      </c>
      <c r="K140" s="12"/>
      <c r="L140" s="162"/>
      <c r="M140" s="166"/>
      <c r="N140" s="167"/>
      <c r="O140" s="167"/>
      <c r="P140" s="168">
        <f>SUM(P141:P148)</f>
        <v>0</v>
      </c>
      <c r="Q140" s="167"/>
      <c r="R140" s="168">
        <f>SUM(R141:R148)</f>
        <v>0</v>
      </c>
      <c r="S140" s="167"/>
      <c r="T140" s="169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3" t="s">
        <v>79</v>
      </c>
      <c r="AT140" s="170" t="s">
        <v>72</v>
      </c>
      <c r="AU140" s="170" t="s">
        <v>73</v>
      </c>
      <c r="AY140" s="163" t="s">
        <v>189</v>
      </c>
      <c r="BK140" s="171">
        <f>SUM(BK141:BK148)</f>
        <v>209301.93000000002</v>
      </c>
    </row>
    <row r="141" s="2" customFormat="1" ht="16.5" customHeight="1">
      <c r="A141" s="31"/>
      <c r="B141" s="174"/>
      <c r="C141" s="203" t="s">
        <v>210</v>
      </c>
      <c r="D141" s="203" t="s">
        <v>317</v>
      </c>
      <c r="E141" s="204" t="s">
        <v>1268</v>
      </c>
      <c r="F141" s="205" t="s">
        <v>1269</v>
      </c>
      <c r="G141" s="206" t="s">
        <v>256</v>
      </c>
      <c r="H141" s="207">
        <v>470</v>
      </c>
      <c r="I141" s="208">
        <v>298</v>
      </c>
      <c r="J141" s="208">
        <f>ROUND(I141*H141,2)</f>
        <v>140060</v>
      </c>
      <c r="K141" s="209"/>
      <c r="L141" s="210"/>
      <c r="M141" s="211" t="s">
        <v>1</v>
      </c>
      <c r="N141" s="212" t="s">
        <v>38</v>
      </c>
      <c r="O141" s="184">
        <v>0</v>
      </c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6" t="s">
        <v>232</v>
      </c>
      <c r="AT141" s="186" t="s">
        <v>317</v>
      </c>
      <c r="AU141" s="186" t="s">
        <v>79</v>
      </c>
      <c r="AY141" s="18" t="s">
        <v>189</v>
      </c>
      <c r="BE141" s="187">
        <f>IF(N141="základní",J141,0)</f>
        <v>140060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8" t="s">
        <v>79</v>
      </c>
      <c r="BK141" s="187">
        <f>ROUND(I141*H141,2)</f>
        <v>140060</v>
      </c>
      <c r="BL141" s="18" t="s">
        <v>195</v>
      </c>
      <c r="BM141" s="186" t="s">
        <v>215</v>
      </c>
    </row>
    <row r="142" s="2" customFormat="1" ht="16.5" customHeight="1">
      <c r="A142" s="31"/>
      <c r="B142" s="174"/>
      <c r="C142" s="203" t="s">
        <v>215</v>
      </c>
      <c r="D142" s="203" t="s">
        <v>317</v>
      </c>
      <c r="E142" s="204" t="s">
        <v>1270</v>
      </c>
      <c r="F142" s="205" t="s">
        <v>1271</v>
      </c>
      <c r="G142" s="206" t="s">
        <v>256</v>
      </c>
      <c r="H142" s="207">
        <v>130</v>
      </c>
      <c r="I142" s="208">
        <v>36</v>
      </c>
      <c r="J142" s="208">
        <f>ROUND(I142*H142,2)</f>
        <v>4680</v>
      </c>
      <c r="K142" s="209"/>
      <c r="L142" s="210"/>
      <c r="M142" s="211" t="s">
        <v>1</v>
      </c>
      <c r="N142" s="212" t="s">
        <v>38</v>
      </c>
      <c r="O142" s="184">
        <v>0</v>
      </c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6" t="s">
        <v>232</v>
      </c>
      <c r="AT142" s="186" t="s">
        <v>317</v>
      </c>
      <c r="AU142" s="186" t="s">
        <v>79</v>
      </c>
      <c r="AY142" s="18" t="s">
        <v>189</v>
      </c>
      <c r="BE142" s="187">
        <f>IF(N142="základní",J142,0)</f>
        <v>4680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79</v>
      </c>
      <c r="BK142" s="187">
        <f>ROUND(I142*H142,2)</f>
        <v>4680</v>
      </c>
      <c r="BL142" s="18" t="s">
        <v>195</v>
      </c>
      <c r="BM142" s="186" t="s">
        <v>232</v>
      </c>
    </row>
    <row r="143" s="2" customFormat="1" ht="16.5" customHeight="1">
      <c r="A143" s="31"/>
      <c r="B143" s="174"/>
      <c r="C143" s="203" t="s">
        <v>227</v>
      </c>
      <c r="D143" s="203" t="s">
        <v>317</v>
      </c>
      <c r="E143" s="204" t="s">
        <v>1272</v>
      </c>
      <c r="F143" s="205" t="s">
        <v>1273</v>
      </c>
      <c r="G143" s="206" t="s">
        <v>256</v>
      </c>
      <c r="H143" s="207">
        <v>470</v>
      </c>
      <c r="I143" s="208">
        <v>49.5</v>
      </c>
      <c r="J143" s="208">
        <f>ROUND(I143*H143,2)</f>
        <v>23265</v>
      </c>
      <c r="K143" s="209"/>
      <c r="L143" s="210"/>
      <c r="M143" s="211" t="s">
        <v>1</v>
      </c>
      <c r="N143" s="212" t="s">
        <v>38</v>
      </c>
      <c r="O143" s="184">
        <v>0</v>
      </c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6" t="s">
        <v>232</v>
      </c>
      <c r="AT143" s="186" t="s">
        <v>317</v>
      </c>
      <c r="AU143" s="186" t="s">
        <v>79</v>
      </c>
      <c r="AY143" s="18" t="s">
        <v>189</v>
      </c>
      <c r="BE143" s="187">
        <f>IF(N143="základní",J143,0)</f>
        <v>23265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79</v>
      </c>
      <c r="BK143" s="187">
        <f>ROUND(I143*H143,2)</f>
        <v>23265</v>
      </c>
      <c r="BL143" s="18" t="s">
        <v>195</v>
      </c>
      <c r="BM143" s="186" t="s">
        <v>243</v>
      </c>
    </row>
    <row r="144" s="2" customFormat="1" ht="16.5" customHeight="1">
      <c r="A144" s="31"/>
      <c r="B144" s="174"/>
      <c r="C144" s="203" t="s">
        <v>232</v>
      </c>
      <c r="D144" s="203" t="s">
        <v>317</v>
      </c>
      <c r="E144" s="204" t="s">
        <v>1274</v>
      </c>
      <c r="F144" s="205" t="s">
        <v>1275</v>
      </c>
      <c r="G144" s="206" t="s">
        <v>1256</v>
      </c>
      <c r="H144" s="207">
        <v>15</v>
      </c>
      <c r="I144" s="208">
        <v>784</v>
      </c>
      <c r="J144" s="208">
        <f>ROUND(I144*H144,2)</f>
        <v>11760</v>
      </c>
      <c r="K144" s="209"/>
      <c r="L144" s="210"/>
      <c r="M144" s="211" t="s">
        <v>1</v>
      </c>
      <c r="N144" s="212" t="s">
        <v>38</v>
      </c>
      <c r="O144" s="184">
        <v>0</v>
      </c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6" t="s">
        <v>232</v>
      </c>
      <c r="AT144" s="186" t="s">
        <v>317</v>
      </c>
      <c r="AU144" s="186" t="s">
        <v>79</v>
      </c>
      <c r="AY144" s="18" t="s">
        <v>189</v>
      </c>
      <c r="BE144" s="187">
        <f>IF(N144="základní",J144,0)</f>
        <v>11760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79</v>
      </c>
      <c r="BK144" s="187">
        <f>ROUND(I144*H144,2)</f>
        <v>11760</v>
      </c>
      <c r="BL144" s="18" t="s">
        <v>195</v>
      </c>
      <c r="BM144" s="186" t="s">
        <v>151</v>
      </c>
    </row>
    <row r="145" s="2" customFormat="1" ht="16.5" customHeight="1">
      <c r="A145" s="31"/>
      <c r="B145" s="174"/>
      <c r="C145" s="203" t="s">
        <v>237</v>
      </c>
      <c r="D145" s="203" t="s">
        <v>317</v>
      </c>
      <c r="E145" s="204" t="s">
        <v>1276</v>
      </c>
      <c r="F145" s="205" t="s">
        <v>1277</v>
      </c>
      <c r="G145" s="206" t="s">
        <v>1256</v>
      </c>
      <c r="H145" s="207">
        <v>15</v>
      </c>
      <c r="I145" s="208">
        <v>9.0999999999999996</v>
      </c>
      <c r="J145" s="208">
        <f>ROUND(I145*H145,2)</f>
        <v>136.5</v>
      </c>
      <c r="K145" s="209"/>
      <c r="L145" s="210"/>
      <c r="M145" s="211" t="s">
        <v>1</v>
      </c>
      <c r="N145" s="212" t="s">
        <v>38</v>
      </c>
      <c r="O145" s="184">
        <v>0</v>
      </c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6" t="s">
        <v>232</v>
      </c>
      <c r="AT145" s="186" t="s">
        <v>317</v>
      </c>
      <c r="AU145" s="186" t="s">
        <v>79</v>
      </c>
      <c r="AY145" s="18" t="s">
        <v>189</v>
      </c>
      <c r="BE145" s="187">
        <f>IF(N145="základní",J145,0)</f>
        <v>136.5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79</v>
      </c>
      <c r="BK145" s="187">
        <f>ROUND(I145*H145,2)</f>
        <v>136.5</v>
      </c>
      <c r="BL145" s="18" t="s">
        <v>195</v>
      </c>
      <c r="BM145" s="186" t="s">
        <v>267</v>
      </c>
    </row>
    <row r="146" s="2" customFormat="1" ht="21.75" customHeight="1">
      <c r="A146" s="31"/>
      <c r="B146" s="174"/>
      <c r="C146" s="203" t="s">
        <v>243</v>
      </c>
      <c r="D146" s="203" t="s">
        <v>317</v>
      </c>
      <c r="E146" s="204" t="s">
        <v>1278</v>
      </c>
      <c r="F146" s="205" t="s">
        <v>1279</v>
      </c>
      <c r="G146" s="206" t="s">
        <v>256</v>
      </c>
      <c r="H146" s="207">
        <v>470</v>
      </c>
      <c r="I146" s="208">
        <v>31.199999999999999</v>
      </c>
      <c r="J146" s="208">
        <f>ROUND(I146*H146,2)</f>
        <v>14664</v>
      </c>
      <c r="K146" s="209"/>
      <c r="L146" s="210"/>
      <c r="M146" s="211" t="s">
        <v>1</v>
      </c>
      <c r="N146" s="212" t="s">
        <v>38</v>
      </c>
      <c r="O146" s="184">
        <v>0</v>
      </c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6" t="s">
        <v>232</v>
      </c>
      <c r="AT146" s="186" t="s">
        <v>317</v>
      </c>
      <c r="AU146" s="186" t="s">
        <v>79</v>
      </c>
      <c r="AY146" s="18" t="s">
        <v>189</v>
      </c>
      <c r="BE146" s="187">
        <f>IF(N146="základní",J146,0)</f>
        <v>14664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79</v>
      </c>
      <c r="BK146" s="187">
        <f>ROUND(I146*H146,2)</f>
        <v>14664</v>
      </c>
      <c r="BL146" s="18" t="s">
        <v>195</v>
      </c>
      <c r="BM146" s="186" t="s">
        <v>153</v>
      </c>
    </row>
    <row r="147" s="2" customFormat="1" ht="16.5" customHeight="1">
      <c r="A147" s="31"/>
      <c r="B147" s="174"/>
      <c r="C147" s="175" t="s">
        <v>248</v>
      </c>
      <c r="D147" s="175" t="s">
        <v>191</v>
      </c>
      <c r="E147" s="176" t="s">
        <v>1280</v>
      </c>
      <c r="F147" s="177" t="s">
        <v>1281</v>
      </c>
      <c r="G147" s="178" t="s">
        <v>1261</v>
      </c>
      <c r="H147" s="179">
        <v>3</v>
      </c>
      <c r="I147" s="180">
        <v>1945.6600000000001</v>
      </c>
      <c r="J147" s="180">
        <f>ROUND(I147*H147,2)</f>
        <v>5836.9799999999996</v>
      </c>
      <c r="K147" s="181"/>
      <c r="L147" s="32"/>
      <c r="M147" s="182" t="s">
        <v>1</v>
      </c>
      <c r="N147" s="183" t="s">
        <v>38</v>
      </c>
      <c r="O147" s="184">
        <v>0</v>
      </c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6" t="s">
        <v>195</v>
      </c>
      <c r="AT147" s="186" t="s">
        <v>191</v>
      </c>
      <c r="AU147" s="186" t="s">
        <v>79</v>
      </c>
      <c r="AY147" s="18" t="s">
        <v>189</v>
      </c>
      <c r="BE147" s="187">
        <f>IF(N147="základní",J147,0)</f>
        <v>5836.9799999999996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8" t="s">
        <v>79</v>
      </c>
      <c r="BK147" s="187">
        <f>ROUND(I147*H147,2)</f>
        <v>5836.9799999999996</v>
      </c>
      <c r="BL147" s="18" t="s">
        <v>195</v>
      </c>
      <c r="BM147" s="186" t="s">
        <v>1282</v>
      </c>
    </row>
    <row r="148" s="2" customFormat="1" ht="16.5" customHeight="1">
      <c r="A148" s="31"/>
      <c r="B148" s="174"/>
      <c r="C148" s="175" t="s">
        <v>151</v>
      </c>
      <c r="D148" s="175" t="s">
        <v>191</v>
      </c>
      <c r="E148" s="176" t="s">
        <v>1283</v>
      </c>
      <c r="F148" s="177" t="s">
        <v>1284</v>
      </c>
      <c r="G148" s="178" t="s">
        <v>1261</v>
      </c>
      <c r="H148" s="179">
        <v>5</v>
      </c>
      <c r="I148" s="180">
        <v>1779.8900000000001</v>
      </c>
      <c r="J148" s="180">
        <f>ROUND(I148*H148,2)</f>
        <v>8899.4500000000007</v>
      </c>
      <c r="K148" s="181"/>
      <c r="L148" s="32"/>
      <c r="M148" s="182" t="s">
        <v>1</v>
      </c>
      <c r="N148" s="183" t="s">
        <v>38</v>
      </c>
      <c r="O148" s="184">
        <v>0</v>
      </c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6" t="s">
        <v>195</v>
      </c>
      <c r="AT148" s="186" t="s">
        <v>191</v>
      </c>
      <c r="AU148" s="186" t="s">
        <v>79</v>
      </c>
      <c r="AY148" s="18" t="s">
        <v>189</v>
      </c>
      <c r="BE148" s="187">
        <f>IF(N148="základní",J148,0)</f>
        <v>8899.4500000000007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79</v>
      </c>
      <c r="BK148" s="187">
        <f>ROUND(I148*H148,2)</f>
        <v>8899.4500000000007</v>
      </c>
      <c r="BL148" s="18" t="s">
        <v>195</v>
      </c>
      <c r="BM148" s="186" t="s">
        <v>1285</v>
      </c>
    </row>
    <row r="149" s="12" customFormat="1" ht="25.92" customHeight="1">
      <c r="A149" s="12"/>
      <c r="B149" s="162"/>
      <c r="C149" s="12"/>
      <c r="D149" s="163" t="s">
        <v>72</v>
      </c>
      <c r="E149" s="164" t="s">
        <v>1286</v>
      </c>
      <c r="F149" s="164" t="s">
        <v>1287</v>
      </c>
      <c r="G149" s="12"/>
      <c r="H149" s="12"/>
      <c r="I149" s="12"/>
      <c r="J149" s="165">
        <f>BK149</f>
        <v>20676</v>
      </c>
      <c r="K149" s="12"/>
      <c r="L149" s="162"/>
      <c r="M149" s="166"/>
      <c r="N149" s="167"/>
      <c r="O149" s="167"/>
      <c r="P149" s="168">
        <f>SUM(P150:P151)</f>
        <v>0</v>
      </c>
      <c r="Q149" s="167"/>
      <c r="R149" s="168">
        <f>SUM(R150:R151)</f>
        <v>0</v>
      </c>
      <c r="S149" s="167"/>
      <c r="T149" s="16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3" t="s">
        <v>79</v>
      </c>
      <c r="AT149" s="170" t="s">
        <v>72</v>
      </c>
      <c r="AU149" s="170" t="s">
        <v>73</v>
      </c>
      <c r="AY149" s="163" t="s">
        <v>189</v>
      </c>
      <c r="BK149" s="171">
        <f>SUM(BK150:BK151)</f>
        <v>20676</v>
      </c>
    </row>
    <row r="150" s="2" customFormat="1" ht="16.5" customHeight="1">
      <c r="A150" s="31"/>
      <c r="B150" s="174"/>
      <c r="C150" s="203" t="s">
        <v>261</v>
      </c>
      <c r="D150" s="203" t="s">
        <v>317</v>
      </c>
      <c r="E150" s="204" t="s">
        <v>1288</v>
      </c>
      <c r="F150" s="205" t="s">
        <v>1289</v>
      </c>
      <c r="G150" s="206" t="s">
        <v>276</v>
      </c>
      <c r="H150" s="207">
        <v>3.1499999999999999</v>
      </c>
      <c r="I150" s="208">
        <v>3540</v>
      </c>
      <c r="J150" s="208">
        <f>ROUND(I150*H150,2)</f>
        <v>11151</v>
      </c>
      <c r="K150" s="209"/>
      <c r="L150" s="210"/>
      <c r="M150" s="211" t="s">
        <v>1</v>
      </c>
      <c r="N150" s="212" t="s">
        <v>38</v>
      </c>
      <c r="O150" s="184">
        <v>0</v>
      </c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6" t="s">
        <v>232</v>
      </c>
      <c r="AT150" s="186" t="s">
        <v>317</v>
      </c>
      <c r="AU150" s="186" t="s">
        <v>79</v>
      </c>
      <c r="AY150" s="18" t="s">
        <v>189</v>
      </c>
      <c r="BE150" s="187">
        <f>IF(N150="základní",J150,0)</f>
        <v>11151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79</v>
      </c>
      <c r="BK150" s="187">
        <f>ROUND(I150*H150,2)</f>
        <v>11151</v>
      </c>
      <c r="BL150" s="18" t="s">
        <v>195</v>
      </c>
      <c r="BM150" s="186" t="s">
        <v>293</v>
      </c>
    </row>
    <row r="151" s="2" customFormat="1" ht="16.5" customHeight="1">
      <c r="A151" s="31"/>
      <c r="B151" s="174"/>
      <c r="C151" s="203" t="s">
        <v>267</v>
      </c>
      <c r="D151" s="203" t="s">
        <v>317</v>
      </c>
      <c r="E151" s="204" t="s">
        <v>1290</v>
      </c>
      <c r="F151" s="205" t="s">
        <v>1291</v>
      </c>
      <c r="G151" s="206" t="s">
        <v>1256</v>
      </c>
      <c r="H151" s="207">
        <v>15</v>
      </c>
      <c r="I151" s="208">
        <v>635</v>
      </c>
      <c r="J151" s="208">
        <f>ROUND(I151*H151,2)</f>
        <v>9525</v>
      </c>
      <c r="K151" s="209"/>
      <c r="L151" s="210"/>
      <c r="M151" s="211" t="s">
        <v>1</v>
      </c>
      <c r="N151" s="212" t="s">
        <v>38</v>
      </c>
      <c r="O151" s="184">
        <v>0</v>
      </c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6" t="s">
        <v>232</v>
      </c>
      <c r="AT151" s="186" t="s">
        <v>317</v>
      </c>
      <c r="AU151" s="186" t="s">
        <v>79</v>
      </c>
      <c r="AY151" s="18" t="s">
        <v>189</v>
      </c>
      <c r="BE151" s="187">
        <f>IF(N151="základní",J151,0)</f>
        <v>9525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8" t="s">
        <v>79</v>
      </c>
      <c r="BK151" s="187">
        <f>ROUND(I151*H151,2)</f>
        <v>9525</v>
      </c>
      <c r="BL151" s="18" t="s">
        <v>195</v>
      </c>
      <c r="BM151" s="186" t="s">
        <v>303</v>
      </c>
    </row>
    <row r="152" s="12" customFormat="1" ht="25.92" customHeight="1">
      <c r="A152" s="12"/>
      <c r="B152" s="162"/>
      <c r="C152" s="12"/>
      <c r="D152" s="163" t="s">
        <v>72</v>
      </c>
      <c r="E152" s="164" t="s">
        <v>1292</v>
      </c>
      <c r="F152" s="164" t="s">
        <v>1267</v>
      </c>
      <c r="G152" s="12"/>
      <c r="H152" s="12"/>
      <c r="I152" s="12"/>
      <c r="J152" s="165">
        <f>BK152</f>
        <v>109216.14999999999</v>
      </c>
      <c r="K152" s="12"/>
      <c r="L152" s="162"/>
      <c r="M152" s="166"/>
      <c r="N152" s="167"/>
      <c r="O152" s="167"/>
      <c r="P152" s="168">
        <f>SUM(P153:P162)</f>
        <v>0</v>
      </c>
      <c r="Q152" s="167"/>
      <c r="R152" s="168">
        <f>SUM(R153:R162)</f>
        <v>0</v>
      </c>
      <c r="S152" s="167"/>
      <c r="T152" s="169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3" t="s">
        <v>79</v>
      </c>
      <c r="AT152" s="170" t="s">
        <v>72</v>
      </c>
      <c r="AU152" s="170" t="s">
        <v>73</v>
      </c>
      <c r="AY152" s="163" t="s">
        <v>189</v>
      </c>
      <c r="BK152" s="171">
        <f>SUM(BK153:BK162)</f>
        <v>109216.14999999999</v>
      </c>
    </row>
    <row r="153" s="2" customFormat="1" ht="21.75" customHeight="1">
      <c r="A153" s="31"/>
      <c r="B153" s="174"/>
      <c r="C153" s="175" t="s">
        <v>8</v>
      </c>
      <c r="D153" s="175" t="s">
        <v>191</v>
      </c>
      <c r="E153" s="176" t="s">
        <v>1293</v>
      </c>
      <c r="F153" s="177" t="s">
        <v>1294</v>
      </c>
      <c r="G153" s="178" t="s">
        <v>256</v>
      </c>
      <c r="H153" s="179">
        <v>470</v>
      </c>
      <c r="I153" s="180">
        <v>53.299999999999997</v>
      </c>
      <c r="J153" s="180">
        <f>ROUND(I153*H153,2)</f>
        <v>25051</v>
      </c>
      <c r="K153" s="181"/>
      <c r="L153" s="32"/>
      <c r="M153" s="182" t="s">
        <v>1</v>
      </c>
      <c r="N153" s="183" t="s">
        <v>38</v>
      </c>
      <c r="O153" s="184">
        <v>0</v>
      </c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6" t="s">
        <v>195</v>
      </c>
      <c r="AT153" s="186" t="s">
        <v>191</v>
      </c>
      <c r="AU153" s="186" t="s">
        <v>79</v>
      </c>
      <c r="AY153" s="18" t="s">
        <v>189</v>
      </c>
      <c r="BE153" s="187">
        <f>IF(N153="základní",J153,0)</f>
        <v>25051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8" t="s">
        <v>79</v>
      </c>
      <c r="BK153" s="187">
        <f>ROUND(I153*H153,2)</f>
        <v>25051</v>
      </c>
      <c r="BL153" s="18" t="s">
        <v>195</v>
      </c>
      <c r="BM153" s="186" t="s">
        <v>311</v>
      </c>
    </row>
    <row r="154" s="2" customFormat="1" ht="16.5" customHeight="1">
      <c r="A154" s="31"/>
      <c r="B154" s="174"/>
      <c r="C154" s="175" t="s">
        <v>153</v>
      </c>
      <c r="D154" s="175" t="s">
        <v>191</v>
      </c>
      <c r="E154" s="176" t="s">
        <v>1295</v>
      </c>
      <c r="F154" s="177" t="s">
        <v>1296</v>
      </c>
      <c r="G154" s="178" t="s">
        <v>256</v>
      </c>
      <c r="H154" s="179">
        <v>130</v>
      </c>
      <c r="I154" s="180">
        <v>19.300000000000001</v>
      </c>
      <c r="J154" s="180">
        <f>ROUND(I154*H154,2)</f>
        <v>2509</v>
      </c>
      <c r="K154" s="181"/>
      <c r="L154" s="32"/>
      <c r="M154" s="182" t="s">
        <v>1</v>
      </c>
      <c r="N154" s="183" t="s">
        <v>38</v>
      </c>
      <c r="O154" s="184">
        <v>0</v>
      </c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6" t="s">
        <v>195</v>
      </c>
      <c r="AT154" s="186" t="s">
        <v>191</v>
      </c>
      <c r="AU154" s="186" t="s">
        <v>79</v>
      </c>
      <c r="AY154" s="18" t="s">
        <v>189</v>
      </c>
      <c r="BE154" s="187">
        <f>IF(N154="základní",J154,0)</f>
        <v>2509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79</v>
      </c>
      <c r="BK154" s="187">
        <f>ROUND(I154*H154,2)</f>
        <v>2509</v>
      </c>
      <c r="BL154" s="18" t="s">
        <v>195</v>
      </c>
      <c r="BM154" s="186" t="s">
        <v>322</v>
      </c>
    </row>
    <row r="155" s="2" customFormat="1" ht="16.5" customHeight="1">
      <c r="A155" s="31"/>
      <c r="B155" s="174"/>
      <c r="C155" s="175" t="s">
        <v>287</v>
      </c>
      <c r="D155" s="175" t="s">
        <v>191</v>
      </c>
      <c r="E155" s="176" t="s">
        <v>1297</v>
      </c>
      <c r="F155" s="177" t="s">
        <v>1298</v>
      </c>
      <c r="G155" s="178" t="s">
        <v>1256</v>
      </c>
      <c r="H155" s="179">
        <v>120</v>
      </c>
      <c r="I155" s="180">
        <v>28.100000000000001</v>
      </c>
      <c r="J155" s="180">
        <f>ROUND(I155*H155,2)</f>
        <v>3372</v>
      </c>
      <c r="K155" s="181"/>
      <c r="L155" s="32"/>
      <c r="M155" s="182" t="s">
        <v>1</v>
      </c>
      <c r="N155" s="183" t="s">
        <v>38</v>
      </c>
      <c r="O155" s="184">
        <v>0</v>
      </c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6" t="s">
        <v>195</v>
      </c>
      <c r="AT155" s="186" t="s">
        <v>191</v>
      </c>
      <c r="AU155" s="186" t="s">
        <v>79</v>
      </c>
      <c r="AY155" s="18" t="s">
        <v>189</v>
      </c>
      <c r="BE155" s="187">
        <f>IF(N155="základní",J155,0)</f>
        <v>3372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79</v>
      </c>
      <c r="BK155" s="187">
        <f>ROUND(I155*H155,2)</f>
        <v>3372</v>
      </c>
      <c r="BL155" s="18" t="s">
        <v>195</v>
      </c>
      <c r="BM155" s="186" t="s">
        <v>334</v>
      </c>
    </row>
    <row r="156" s="2" customFormat="1" ht="21.75" customHeight="1">
      <c r="A156" s="31"/>
      <c r="B156" s="174"/>
      <c r="C156" s="175" t="s">
        <v>293</v>
      </c>
      <c r="D156" s="175" t="s">
        <v>191</v>
      </c>
      <c r="E156" s="176" t="s">
        <v>1299</v>
      </c>
      <c r="F156" s="177" t="s">
        <v>1300</v>
      </c>
      <c r="G156" s="178" t="s">
        <v>256</v>
      </c>
      <c r="H156" s="179">
        <v>470</v>
      </c>
      <c r="I156" s="180">
        <v>51.700000000000003</v>
      </c>
      <c r="J156" s="180">
        <f>ROUND(I156*H156,2)</f>
        <v>24299</v>
      </c>
      <c r="K156" s="181"/>
      <c r="L156" s="32"/>
      <c r="M156" s="182" t="s">
        <v>1</v>
      </c>
      <c r="N156" s="183" t="s">
        <v>38</v>
      </c>
      <c r="O156" s="184">
        <v>0</v>
      </c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6" t="s">
        <v>195</v>
      </c>
      <c r="AT156" s="186" t="s">
        <v>191</v>
      </c>
      <c r="AU156" s="186" t="s">
        <v>79</v>
      </c>
      <c r="AY156" s="18" t="s">
        <v>189</v>
      </c>
      <c r="BE156" s="187">
        <f>IF(N156="základní",J156,0)</f>
        <v>24299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79</v>
      </c>
      <c r="BK156" s="187">
        <f>ROUND(I156*H156,2)</f>
        <v>24299</v>
      </c>
      <c r="BL156" s="18" t="s">
        <v>195</v>
      </c>
      <c r="BM156" s="186" t="s">
        <v>345</v>
      </c>
    </row>
    <row r="157" s="2" customFormat="1" ht="16.5" customHeight="1">
      <c r="A157" s="31"/>
      <c r="B157" s="174"/>
      <c r="C157" s="175" t="s">
        <v>298</v>
      </c>
      <c r="D157" s="175" t="s">
        <v>191</v>
      </c>
      <c r="E157" s="176" t="s">
        <v>1301</v>
      </c>
      <c r="F157" s="177" t="s">
        <v>1302</v>
      </c>
      <c r="G157" s="178" t="s">
        <v>1256</v>
      </c>
      <c r="H157" s="179">
        <v>15</v>
      </c>
      <c r="I157" s="180">
        <v>299</v>
      </c>
      <c r="J157" s="180">
        <f>ROUND(I157*H157,2)</f>
        <v>4485</v>
      </c>
      <c r="K157" s="181"/>
      <c r="L157" s="32"/>
      <c r="M157" s="182" t="s">
        <v>1</v>
      </c>
      <c r="N157" s="183" t="s">
        <v>38</v>
      </c>
      <c r="O157" s="184">
        <v>0</v>
      </c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6" t="s">
        <v>195</v>
      </c>
      <c r="AT157" s="186" t="s">
        <v>191</v>
      </c>
      <c r="AU157" s="186" t="s">
        <v>79</v>
      </c>
      <c r="AY157" s="18" t="s">
        <v>189</v>
      </c>
      <c r="BE157" s="187">
        <f>IF(N157="základní",J157,0)</f>
        <v>4485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8" t="s">
        <v>79</v>
      </c>
      <c r="BK157" s="187">
        <f>ROUND(I157*H157,2)</f>
        <v>4485</v>
      </c>
      <c r="BL157" s="18" t="s">
        <v>195</v>
      </c>
      <c r="BM157" s="186" t="s">
        <v>361</v>
      </c>
    </row>
    <row r="158" s="2" customFormat="1" ht="16.5" customHeight="1">
      <c r="A158" s="31"/>
      <c r="B158" s="174"/>
      <c r="C158" s="175" t="s">
        <v>303</v>
      </c>
      <c r="D158" s="175" t="s">
        <v>191</v>
      </c>
      <c r="E158" s="176" t="s">
        <v>1303</v>
      </c>
      <c r="F158" s="177" t="s">
        <v>1304</v>
      </c>
      <c r="G158" s="178" t="s">
        <v>1256</v>
      </c>
      <c r="H158" s="179">
        <v>15</v>
      </c>
      <c r="I158" s="180">
        <v>706</v>
      </c>
      <c r="J158" s="180">
        <f>ROUND(I158*H158,2)</f>
        <v>10590</v>
      </c>
      <c r="K158" s="181"/>
      <c r="L158" s="32"/>
      <c r="M158" s="182" t="s">
        <v>1</v>
      </c>
      <c r="N158" s="183" t="s">
        <v>38</v>
      </c>
      <c r="O158" s="184">
        <v>0</v>
      </c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6" t="s">
        <v>195</v>
      </c>
      <c r="AT158" s="186" t="s">
        <v>191</v>
      </c>
      <c r="AU158" s="186" t="s">
        <v>79</v>
      </c>
      <c r="AY158" s="18" t="s">
        <v>189</v>
      </c>
      <c r="BE158" s="187">
        <f>IF(N158="základní",J158,0)</f>
        <v>10590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79</v>
      </c>
      <c r="BK158" s="187">
        <f>ROUND(I158*H158,2)</f>
        <v>10590</v>
      </c>
      <c r="BL158" s="18" t="s">
        <v>195</v>
      </c>
      <c r="BM158" s="186" t="s">
        <v>370</v>
      </c>
    </row>
    <row r="159" s="2" customFormat="1" ht="16.5" customHeight="1">
      <c r="A159" s="31"/>
      <c r="B159" s="174"/>
      <c r="C159" s="175" t="s">
        <v>7</v>
      </c>
      <c r="D159" s="175" t="s">
        <v>191</v>
      </c>
      <c r="E159" s="176" t="s">
        <v>1305</v>
      </c>
      <c r="F159" s="177" t="s">
        <v>1306</v>
      </c>
      <c r="G159" s="178" t="s">
        <v>1256</v>
      </c>
      <c r="H159" s="179">
        <v>15</v>
      </c>
      <c r="I159" s="180">
        <v>575</v>
      </c>
      <c r="J159" s="180">
        <f>ROUND(I159*H159,2)</f>
        <v>8625</v>
      </c>
      <c r="K159" s="181"/>
      <c r="L159" s="32"/>
      <c r="M159" s="182" t="s">
        <v>1</v>
      </c>
      <c r="N159" s="183" t="s">
        <v>38</v>
      </c>
      <c r="O159" s="184">
        <v>0</v>
      </c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6" t="s">
        <v>195</v>
      </c>
      <c r="AT159" s="186" t="s">
        <v>191</v>
      </c>
      <c r="AU159" s="186" t="s">
        <v>79</v>
      </c>
      <c r="AY159" s="18" t="s">
        <v>189</v>
      </c>
      <c r="BE159" s="187">
        <f>IF(N159="základní",J159,0)</f>
        <v>8625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79</v>
      </c>
      <c r="BK159" s="187">
        <f>ROUND(I159*H159,2)</f>
        <v>8625</v>
      </c>
      <c r="BL159" s="18" t="s">
        <v>195</v>
      </c>
      <c r="BM159" s="186" t="s">
        <v>380</v>
      </c>
    </row>
    <row r="160" s="2" customFormat="1" ht="16.5" customHeight="1">
      <c r="A160" s="31"/>
      <c r="B160" s="174"/>
      <c r="C160" s="175" t="s">
        <v>311</v>
      </c>
      <c r="D160" s="175" t="s">
        <v>191</v>
      </c>
      <c r="E160" s="176" t="s">
        <v>1307</v>
      </c>
      <c r="F160" s="177" t="s">
        <v>1308</v>
      </c>
      <c r="G160" s="178" t="s">
        <v>1256</v>
      </c>
      <c r="H160" s="179">
        <v>15</v>
      </c>
      <c r="I160" s="180">
        <v>7.0999999999999996</v>
      </c>
      <c r="J160" s="180">
        <f>ROUND(I160*H160,2)</f>
        <v>106.5</v>
      </c>
      <c r="K160" s="181"/>
      <c r="L160" s="32"/>
      <c r="M160" s="182" t="s">
        <v>1</v>
      </c>
      <c r="N160" s="183" t="s">
        <v>38</v>
      </c>
      <c r="O160" s="184">
        <v>0</v>
      </c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6" t="s">
        <v>195</v>
      </c>
      <c r="AT160" s="186" t="s">
        <v>191</v>
      </c>
      <c r="AU160" s="186" t="s">
        <v>79</v>
      </c>
      <c r="AY160" s="18" t="s">
        <v>189</v>
      </c>
      <c r="BE160" s="187">
        <f>IF(N160="základní",J160,0)</f>
        <v>106.5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8" t="s">
        <v>79</v>
      </c>
      <c r="BK160" s="187">
        <f>ROUND(I160*H160,2)</f>
        <v>106.5</v>
      </c>
      <c r="BL160" s="18" t="s">
        <v>195</v>
      </c>
      <c r="BM160" s="186" t="s">
        <v>389</v>
      </c>
    </row>
    <row r="161" s="2" customFormat="1" ht="16.5" customHeight="1">
      <c r="A161" s="31"/>
      <c r="B161" s="174"/>
      <c r="C161" s="175" t="s">
        <v>316</v>
      </c>
      <c r="D161" s="175" t="s">
        <v>191</v>
      </c>
      <c r="E161" s="176" t="s">
        <v>1309</v>
      </c>
      <c r="F161" s="177" t="s">
        <v>1310</v>
      </c>
      <c r="G161" s="178" t="s">
        <v>256</v>
      </c>
      <c r="H161" s="179">
        <v>470</v>
      </c>
      <c r="I161" s="180">
        <v>57.5</v>
      </c>
      <c r="J161" s="180">
        <f>ROUND(I161*H161,2)</f>
        <v>27025</v>
      </c>
      <c r="K161" s="181"/>
      <c r="L161" s="32"/>
      <c r="M161" s="182" t="s">
        <v>1</v>
      </c>
      <c r="N161" s="183" t="s">
        <v>38</v>
      </c>
      <c r="O161" s="184">
        <v>0</v>
      </c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6" t="s">
        <v>195</v>
      </c>
      <c r="AT161" s="186" t="s">
        <v>191</v>
      </c>
      <c r="AU161" s="186" t="s">
        <v>79</v>
      </c>
      <c r="AY161" s="18" t="s">
        <v>189</v>
      </c>
      <c r="BE161" s="187">
        <f>IF(N161="základní",J161,0)</f>
        <v>27025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79</v>
      </c>
      <c r="BK161" s="187">
        <f>ROUND(I161*H161,2)</f>
        <v>27025</v>
      </c>
      <c r="BL161" s="18" t="s">
        <v>195</v>
      </c>
      <c r="BM161" s="186" t="s">
        <v>398</v>
      </c>
    </row>
    <row r="162" s="2" customFormat="1" ht="16.5" customHeight="1">
      <c r="A162" s="31"/>
      <c r="B162" s="174"/>
      <c r="C162" s="175" t="s">
        <v>322</v>
      </c>
      <c r="D162" s="175" t="s">
        <v>191</v>
      </c>
      <c r="E162" s="176" t="s">
        <v>1311</v>
      </c>
      <c r="F162" s="177" t="s">
        <v>1312</v>
      </c>
      <c r="G162" s="178" t="s">
        <v>1261</v>
      </c>
      <c r="H162" s="179">
        <v>1</v>
      </c>
      <c r="I162" s="180">
        <v>3153.6500000000001</v>
      </c>
      <c r="J162" s="180">
        <f>ROUND(I162*H162,2)</f>
        <v>3153.6500000000001</v>
      </c>
      <c r="K162" s="181"/>
      <c r="L162" s="32"/>
      <c r="M162" s="182" t="s">
        <v>1</v>
      </c>
      <c r="N162" s="183" t="s">
        <v>38</v>
      </c>
      <c r="O162" s="184">
        <v>0</v>
      </c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6" t="s">
        <v>195</v>
      </c>
      <c r="AT162" s="186" t="s">
        <v>191</v>
      </c>
      <c r="AU162" s="186" t="s">
        <v>79</v>
      </c>
      <c r="AY162" s="18" t="s">
        <v>189</v>
      </c>
      <c r="BE162" s="187">
        <f>IF(N162="základní",J162,0)</f>
        <v>3153.6500000000001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8" t="s">
        <v>79</v>
      </c>
      <c r="BK162" s="187">
        <f>ROUND(I162*H162,2)</f>
        <v>3153.6500000000001</v>
      </c>
      <c r="BL162" s="18" t="s">
        <v>195</v>
      </c>
      <c r="BM162" s="186" t="s">
        <v>1313</v>
      </c>
    </row>
    <row r="163" s="12" customFormat="1" ht="25.92" customHeight="1">
      <c r="A163" s="12"/>
      <c r="B163" s="162"/>
      <c r="C163" s="12"/>
      <c r="D163" s="163" t="s">
        <v>72</v>
      </c>
      <c r="E163" s="164" t="s">
        <v>1314</v>
      </c>
      <c r="F163" s="164" t="s">
        <v>190</v>
      </c>
      <c r="G163" s="12"/>
      <c r="H163" s="12"/>
      <c r="I163" s="12"/>
      <c r="J163" s="165">
        <f>BK163</f>
        <v>62112.690000000002</v>
      </c>
      <c r="K163" s="12"/>
      <c r="L163" s="162"/>
      <c r="M163" s="166"/>
      <c r="N163" s="167"/>
      <c r="O163" s="167"/>
      <c r="P163" s="168">
        <f>SUM(P164:P168)</f>
        <v>0</v>
      </c>
      <c r="Q163" s="167"/>
      <c r="R163" s="168">
        <f>SUM(R164:R168)</f>
        <v>0</v>
      </c>
      <c r="S163" s="167"/>
      <c r="T163" s="169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3" t="s">
        <v>79</v>
      </c>
      <c r="AT163" s="170" t="s">
        <v>72</v>
      </c>
      <c r="AU163" s="170" t="s">
        <v>73</v>
      </c>
      <c r="AY163" s="163" t="s">
        <v>189</v>
      </c>
      <c r="BK163" s="171">
        <f>SUM(BK164:BK168)</f>
        <v>62112.690000000002</v>
      </c>
    </row>
    <row r="164" s="2" customFormat="1" ht="21.75" customHeight="1">
      <c r="A164" s="31"/>
      <c r="B164" s="174"/>
      <c r="C164" s="175" t="s">
        <v>329</v>
      </c>
      <c r="D164" s="175" t="s">
        <v>191</v>
      </c>
      <c r="E164" s="176" t="s">
        <v>1315</v>
      </c>
      <c r="F164" s="177" t="s">
        <v>1316</v>
      </c>
      <c r="G164" s="178" t="s">
        <v>1256</v>
      </c>
      <c r="H164" s="179">
        <v>15</v>
      </c>
      <c r="I164" s="180">
        <v>1070</v>
      </c>
      <c r="J164" s="180">
        <f>ROUND(I164*H164,2)</f>
        <v>16050</v>
      </c>
      <c r="K164" s="181"/>
      <c r="L164" s="32"/>
      <c r="M164" s="182" t="s">
        <v>1</v>
      </c>
      <c r="N164" s="183" t="s">
        <v>38</v>
      </c>
      <c r="O164" s="184">
        <v>0</v>
      </c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6" t="s">
        <v>195</v>
      </c>
      <c r="AT164" s="186" t="s">
        <v>191</v>
      </c>
      <c r="AU164" s="186" t="s">
        <v>79</v>
      </c>
      <c r="AY164" s="18" t="s">
        <v>189</v>
      </c>
      <c r="BE164" s="187">
        <f>IF(N164="základní",J164,0)</f>
        <v>16050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79</v>
      </c>
      <c r="BK164" s="187">
        <f>ROUND(I164*H164,2)</f>
        <v>16050</v>
      </c>
      <c r="BL164" s="18" t="s">
        <v>195</v>
      </c>
      <c r="BM164" s="186" t="s">
        <v>407</v>
      </c>
    </row>
    <row r="165" s="2" customFormat="1" ht="21.75" customHeight="1">
      <c r="A165" s="31"/>
      <c r="B165" s="174"/>
      <c r="C165" s="175" t="s">
        <v>334</v>
      </c>
      <c r="D165" s="175" t="s">
        <v>191</v>
      </c>
      <c r="E165" s="176" t="s">
        <v>1317</v>
      </c>
      <c r="F165" s="177" t="s">
        <v>1318</v>
      </c>
      <c r="G165" s="178" t="s">
        <v>276</v>
      </c>
      <c r="H165" s="179">
        <v>3.75</v>
      </c>
      <c r="I165" s="180">
        <v>2460</v>
      </c>
      <c r="J165" s="180">
        <f>ROUND(I165*H165,2)</f>
        <v>9225</v>
      </c>
      <c r="K165" s="181"/>
      <c r="L165" s="32"/>
      <c r="M165" s="182" t="s">
        <v>1</v>
      </c>
      <c r="N165" s="183" t="s">
        <v>38</v>
      </c>
      <c r="O165" s="184">
        <v>0</v>
      </c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6" t="s">
        <v>195</v>
      </c>
      <c r="AT165" s="186" t="s">
        <v>191</v>
      </c>
      <c r="AU165" s="186" t="s">
        <v>79</v>
      </c>
      <c r="AY165" s="18" t="s">
        <v>189</v>
      </c>
      <c r="BE165" s="187">
        <f>IF(N165="základní",J165,0)</f>
        <v>9225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8" t="s">
        <v>79</v>
      </c>
      <c r="BK165" s="187">
        <f>ROUND(I165*H165,2)</f>
        <v>9225</v>
      </c>
      <c r="BL165" s="18" t="s">
        <v>195</v>
      </c>
      <c r="BM165" s="186" t="s">
        <v>417</v>
      </c>
    </row>
    <row r="166" s="2" customFormat="1" ht="16.5" customHeight="1">
      <c r="A166" s="31"/>
      <c r="B166" s="174"/>
      <c r="C166" s="175" t="s">
        <v>339</v>
      </c>
      <c r="D166" s="175" t="s">
        <v>191</v>
      </c>
      <c r="E166" s="176" t="s">
        <v>1319</v>
      </c>
      <c r="F166" s="177" t="s">
        <v>1320</v>
      </c>
      <c r="G166" s="178" t="s">
        <v>276</v>
      </c>
      <c r="H166" s="179">
        <v>3.75</v>
      </c>
      <c r="I166" s="180">
        <v>844</v>
      </c>
      <c r="J166" s="180">
        <f>ROUND(I166*H166,2)</f>
        <v>3165</v>
      </c>
      <c r="K166" s="181"/>
      <c r="L166" s="32"/>
      <c r="M166" s="182" t="s">
        <v>1</v>
      </c>
      <c r="N166" s="183" t="s">
        <v>38</v>
      </c>
      <c r="O166" s="184">
        <v>0</v>
      </c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6" t="s">
        <v>195</v>
      </c>
      <c r="AT166" s="186" t="s">
        <v>191</v>
      </c>
      <c r="AU166" s="186" t="s">
        <v>79</v>
      </c>
      <c r="AY166" s="18" t="s">
        <v>189</v>
      </c>
      <c r="BE166" s="187">
        <f>IF(N166="základní",J166,0)</f>
        <v>3165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8" t="s">
        <v>79</v>
      </c>
      <c r="BK166" s="187">
        <f>ROUND(I166*H166,2)</f>
        <v>3165</v>
      </c>
      <c r="BL166" s="18" t="s">
        <v>195</v>
      </c>
      <c r="BM166" s="186" t="s">
        <v>426</v>
      </c>
    </row>
    <row r="167" s="2" customFormat="1" ht="16.5" customHeight="1">
      <c r="A167" s="31"/>
      <c r="B167" s="174"/>
      <c r="C167" s="175" t="s">
        <v>345</v>
      </c>
      <c r="D167" s="175" t="s">
        <v>191</v>
      </c>
      <c r="E167" s="176" t="s">
        <v>1321</v>
      </c>
      <c r="F167" s="177" t="s">
        <v>1322</v>
      </c>
      <c r="G167" s="178" t="s">
        <v>256</v>
      </c>
      <c r="H167" s="179">
        <v>470</v>
      </c>
      <c r="I167" s="180">
        <v>69.900000000000006</v>
      </c>
      <c r="J167" s="180">
        <f>ROUND(I167*H167,2)</f>
        <v>32853</v>
      </c>
      <c r="K167" s="181"/>
      <c r="L167" s="32"/>
      <c r="M167" s="182" t="s">
        <v>1</v>
      </c>
      <c r="N167" s="183" t="s">
        <v>38</v>
      </c>
      <c r="O167" s="184">
        <v>0</v>
      </c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6" t="s">
        <v>195</v>
      </c>
      <c r="AT167" s="186" t="s">
        <v>191</v>
      </c>
      <c r="AU167" s="186" t="s">
        <v>79</v>
      </c>
      <c r="AY167" s="18" t="s">
        <v>189</v>
      </c>
      <c r="BE167" s="187">
        <f>IF(N167="základní",J167,0)</f>
        <v>32853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79</v>
      </c>
      <c r="BK167" s="187">
        <f>ROUND(I167*H167,2)</f>
        <v>32853</v>
      </c>
      <c r="BL167" s="18" t="s">
        <v>195</v>
      </c>
      <c r="BM167" s="186" t="s">
        <v>436</v>
      </c>
    </row>
    <row r="168" s="2" customFormat="1" ht="16.5" customHeight="1">
      <c r="A168" s="31"/>
      <c r="B168" s="174"/>
      <c r="C168" s="175" t="s">
        <v>356</v>
      </c>
      <c r="D168" s="175" t="s">
        <v>191</v>
      </c>
      <c r="E168" s="176" t="s">
        <v>1323</v>
      </c>
      <c r="F168" s="177" t="s">
        <v>1324</v>
      </c>
      <c r="G168" s="178" t="s">
        <v>1261</v>
      </c>
      <c r="H168" s="179">
        <v>1</v>
      </c>
      <c r="I168" s="180">
        <v>819.69000000000005</v>
      </c>
      <c r="J168" s="180">
        <f>ROUND(I168*H168,2)</f>
        <v>819.69000000000005</v>
      </c>
      <c r="K168" s="181"/>
      <c r="L168" s="32"/>
      <c r="M168" s="182" t="s">
        <v>1</v>
      </c>
      <c r="N168" s="183" t="s">
        <v>38</v>
      </c>
      <c r="O168" s="184">
        <v>0</v>
      </c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6" t="s">
        <v>195</v>
      </c>
      <c r="AT168" s="186" t="s">
        <v>191</v>
      </c>
      <c r="AU168" s="186" t="s">
        <v>79</v>
      </c>
      <c r="AY168" s="18" t="s">
        <v>189</v>
      </c>
      <c r="BE168" s="187">
        <f>IF(N168="základní",J168,0)</f>
        <v>819.69000000000005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8" t="s">
        <v>79</v>
      </c>
      <c r="BK168" s="187">
        <f>ROUND(I168*H168,2)</f>
        <v>819.69000000000005</v>
      </c>
      <c r="BL168" s="18" t="s">
        <v>195</v>
      </c>
      <c r="BM168" s="186" t="s">
        <v>1325</v>
      </c>
    </row>
    <row r="169" s="12" customFormat="1" ht="25.92" customHeight="1">
      <c r="A169" s="12"/>
      <c r="B169" s="162"/>
      <c r="C169" s="12"/>
      <c r="D169" s="163" t="s">
        <v>72</v>
      </c>
      <c r="E169" s="164" t="s">
        <v>1326</v>
      </c>
      <c r="F169" s="164" t="s">
        <v>1327</v>
      </c>
      <c r="G169" s="12"/>
      <c r="H169" s="12"/>
      <c r="I169" s="12"/>
      <c r="J169" s="165">
        <f>BK169</f>
        <v>17100</v>
      </c>
      <c r="K169" s="12"/>
      <c r="L169" s="162"/>
      <c r="M169" s="166"/>
      <c r="N169" s="167"/>
      <c r="O169" s="167"/>
      <c r="P169" s="168">
        <f>SUM(P170:P171)</f>
        <v>0</v>
      </c>
      <c r="Q169" s="167"/>
      <c r="R169" s="168">
        <f>SUM(R170:R171)</f>
        <v>0</v>
      </c>
      <c r="S169" s="167"/>
      <c r="T169" s="169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3" t="s">
        <v>79</v>
      </c>
      <c r="AT169" s="170" t="s">
        <v>72</v>
      </c>
      <c r="AU169" s="170" t="s">
        <v>73</v>
      </c>
      <c r="AY169" s="163" t="s">
        <v>189</v>
      </c>
      <c r="BK169" s="171">
        <f>SUM(BK170:BK171)</f>
        <v>17100</v>
      </c>
    </row>
    <row r="170" s="2" customFormat="1" ht="16.5" customHeight="1">
      <c r="A170" s="31"/>
      <c r="B170" s="174"/>
      <c r="C170" s="175" t="s">
        <v>361</v>
      </c>
      <c r="D170" s="175" t="s">
        <v>191</v>
      </c>
      <c r="E170" s="176" t="s">
        <v>1328</v>
      </c>
      <c r="F170" s="177" t="s">
        <v>1329</v>
      </c>
      <c r="G170" s="178" t="s">
        <v>1043</v>
      </c>
      <c r="H170" s="179">
        <v>15</v>
      </c>
      <c r="I170" s="180">
        <v>900</v>
      </c>
      <c r="J170" s="180">
        <f>ROUND(I170*H170,2)</f>
        <v>13500</v>
      </c>
      <c r="K170" s="181"/>
      <c r="L170" s="32"/>
      <c r="M170" s="182" t="s">
        <v>1</v>
      </c>
      <c r="N170" s="183" t="s">
        <v>38</v>
      </c>
      <c r="O170" s="184">
        <v>0</v>
      </c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6" t="s">
        <v>195</v>
      </c>
      <c r="AT170" s="186" t="s">
        <v>191</v>
      </c>
      <c r="AU170" s="186" t="s">
        <v>79</v>
      </c>
      <c r="AY170" s="18" t="s">
        <v>189</v>
      </c>
      <c r="BE170" s="187">
        <f>IF(N170="základní",J170,0)</f>
        <v>13500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79</v>
      </c>
      <c r="BK170" s="187">
        <f>ROUND(I170*H170,2)</f>
        <v>13500</v>
      </c>
      <c r="BL170" s="18" t="s">
        <v>195</v>
      </c>
      <c r="BM170" s="186" t="s">
        <v>447</v>
      </c>
    </row>
    <row r="171" s="2" customFormat="1" ht="16.5" customHeight="1">
      <c r="A171" s="31"/>
      <c r="B171" s="174"/>
      <c r="C171" s="175" t="s">
        <v>366</v>
      </c>
      <c r="D171" s="175" t="s">
        <v>191</v>
      </c>
      <c r="E171" s="176" t="s">
        <v>1330</v>
      </c>
      <c r="F171" s="177" t="s">
        <v>1331</v>
      </c>
      <c r="G171" s="178" t="s">
        <v>1043</v>
      </c>
      <c r="H171" s="179">
        <v>6</v>
      </c>
      <c r="I171" s="180">
        <v>600</v>
      </c>
      <c r="J171" s="180">
        <f>ROUND(I171*H171,2)</f>
        <v>3600</v>
      </c>
      <c r="K171" s="181"/>
      <c r="L171" s="32"/>
      <c r="M171" s="182" t="s">
        <v>1</v>
      </c>
      <c r="N171" s="183" t="s">
        <v>38</v>
      </c>
      <c r="O171" s="184">
        <v>0</v>
      </c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6" t="s">
        <v>195</v>
      </c>
      <c r="AT171" s="186" t="s">
        <v>191</v>
      </c>
      <c r="AU171" s="186" t="s">
        <v>79</v>
      </c>
      <c r="AY171" s="18" t="s">
        <v>189</v>
      </c>
      <c r="BE171" s="187">
        <f>IF(N171="základní",J171,0)</f>
        <v>3600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8" t="s">
        <v>79</v>
      </c>
      <c r="BK171" s="187">
        <f>ROUND(I171*H171,2)</f>
        <v>3600</v>
      </c>
      <c r="BL171" s="18" t="s">
        <v>195</v>
      </c>
      <c r="BM171" s="186" t="s">
        <v>457</v>
      </c>
    </row>
    <row r="172" s="12" customFormat="1" ht="25.92" customHeight="1">
      <c r="A172" s="12"/>
      <c r="B172" s="162"/>
      <c r="C172" s="12"/>
      <c r="D172" s="163" t="s">
        <v>72</v>
      </c>
      <c r="E172" s="164" t="s">
        <v>1332</v>
      </c>
      <c r="F172" s="164" t="s">
        <v>1333</v>
      </c>
      <c r="G172" s="12"/>
      <c r="H172" s="12"/>
      <c r="I172" s="12"/>
      <c r="J172" s="165">
        <f>BK172</f>
        <v>71318.229999999996</v>
      </c>
      <c r="K172" s="12"/>
      <c r="L172" s="162"/>
      <c r="M172" s="166"/>
      <c r="N172" s="167"/>
      <c r="O172" s="167"/>
      <c r="P172" s="168">
        <f>P173+P176+P178</f>
        <v>0</v>
      </c>
      <c r="Q172" s="167"/>
      <c r="R172" s="168">
        <f>R173+R176+R178</f>
        <v>0</v>
      </c>
      <c r="S172" s="167"/>
      <c r="T172" s="169">
        <f>T173+T176+T178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3" t="s">
        <v>210</v>
      </c>
      <c r="AT172" s="170" t="s">
        <v>72</v>
      </c>
      <c r="AU172" s="170" t="s">
        <v>73</v>
      </c>
      <c r="AY172" s="163" t="s">
        <v>189</v>
      </c>
      <c r="BK172" s="171">
        <f>BK173+BK176+BK178</f>
        <v>71318.229999999996</v>
      </c>
    </row>
    <row r="173" s="12" customFormat="1" ht="22.8" customHeight="1">
      <c r="A173" s="12"/>
      <c r="B173" s="162"/>
      <c r="C173" s="12"/>
      <c r="D173" s="163" t="s">
        <v>72</v>
      </c>
      <c r="E173" s="172" t="s">
        <v>1334</v>
      </c>
      <c r="F173" s="172" t="s">
        <v>1335</v>
      </c>
      <c r="G173" s="12"/>
      <c r="H173" s="12"/>
      <c r="I173" s="12"/>
      <c r="J173" s="173">
        <f>BK173</f>
        <v>23600</v>
      </c>
      <c r="K173" s="12"/>
      <c r="L173" s="162"/>
      <c r="M173" s="166"/>
      <c r="N173" s="167"/>
      <c r="O173" s="167"/>
      <c r="P173" s="168">
        <f>SUM(P174:P175)</f>
        <v>0</v>
      </c>
      <c r="Q173" s="167"/>
      <c r="R173" s="168">
        <f>SUM(R174:R175)</f>
        <v>0</v>
      </c>
      <c r="S173" s="167"/>
      <c r="T173" s="16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3" t="s">
        <v>210</v>
      </c>
      <c r="AT173" s="170" t="s">
        <v>72</v>
      </c>
      <c r="AU173" s="170" t="s">
        <v>79</v>
      </c>
      <c r="AY173" s="163" t="s">
        <v>189</v>
      </c>
      <c r="BK173" s="171">
        <f>SUM(BK174:BK175)</f>
        <v>23600</v>
      </c>
    </row>
    <row r="174" s="2" customFormat="1" ht="24.15" customHeight="1">
      <c r="A174" s="31"/>
      <c r="B174" s="174"/>
      <c r="C174" s="175" t="s">
        <v>370</v>
      </c>
      <c r="D174" s="175" t="s">
        <v>191</v>
      </c>
      <c r="E174" s="176" t="s">
        <v>1336</v>
      </c>
      <c r="F174" s="177" t="s">
        <v>1337</v>
      </c>
      <c r="G174" s="178" t="s">
        <v>1338</v>
      </c>
      <c r="H174" s="179">
        <v>1</v>
      </c>
      <c r="I174" s="180">
        <v>18000</v>
      </c>
      <c r="J174" s="180">
        <f>ROUND(I174*H174,2)</f>
        <v>18000</v>
      </c>
      <c r="K174" s="181"/>
      <c r="L174" s="32"/>
      <c r="M174" s="182" t="s">
        <v>1</v>
      </c>
      <c r="N174" s="183" t="s">
        <v>38</v>
      </c>
      <c r="O174" s="184">
        <v>0</v>
      </c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6" t="s">
        <v>1339</v>
      </c>
      <c r="AT174" s="186" t="s">
        <v>191</v>
      </c>
      <c r="AU174" s="186" t="s">
        <v>81</v>
      </c>
      <c r="AY174" s="18" t="s">
        <v>189</v>
      </c>
      <c r="BE174" s="187">
        <f>IF(N174="základní",J174,0)</f>
        <v>18000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8" t="s">
        <v>79</v>
      </c>
      <c r="BK174" s="187">
        <f>ROUND(I174*H174,2)</f>
        <v>18000</v>
      </c>
      <c r="BL174" s="18" t="s">
        <v>1339</v>
      </c>
      <c r="BM174" s="186" t="s">
        <v>1340</v>
      </c>
    </row>
    <row r="175" s="2" customFormat="1" ht="16.5" customHeight="1">
      <c r="A175" s="31"/>
      <c r="B175" s="174"/>
      <c r="C175" s="175" t="s">
        <v>375</v>
      </c>
      <c r="D175" s="175" t="s">
        <v>191</v>
      </c>
      <c r="E175" s="176" t="s">
        <v>1341</v>
      </c>
      <c r="F175" s="177" t="s">
        <v>1342</v>
      </c>
      <c r="G175" s="178" t="s">
        <v>1338</v>
      </c>
      <c r="H175" s="179">
        <v>1</v>
      </c>
      <c r="I175" s="180">
        <v>5600</v>
      </c>
      <c r="J175" s="180">
        <f>ROUND(I175*H175,2)</f>
        <v>5600</v>
      </c>
      <c r="K175" s="181"/>
      <c r="L175" s="32"/>
      <c r="M175" s="182" t="s">
        <v>1</v>
      </c>
      <c r="N175" s="183" t="s">
        <v>38</v>
      </c>
      <c r="O175" s="184">
        <v>0</v>
      </c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6" t="s">
        <v>1339</v>
      </c>
      <c r="AT175" s="186" t="s">
        <v>191</v>
      </c>
      <c r="AU175" s="186" t="s">
        <v>81</v>
      </c>
      <c r="AY175" s="18" t="s">
        <v>189</v>
      </c>
      <c r="BE175" s="187">
        <f>IF(N175="základní",J175,0)</f>
        <v>5600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8" t="s">
        <v>79</v>
      </c>
      <c r="BK175" s="187">
        <f>ROUND(I175*H175,2)</f>
        <v>5600</v>
      </c>
      <c r="BL175" s="18" t="s">
        <v>1339</v>
      </c>
      <c r="BM175" s="186" t="s">
        <v>1343</v>
      </c>
    </row>
    <row r="176" s="12" customFormat="1" ht="22.8" customHeight="1">
      <c r="A176" s="12"/>
      <c r="B176" s="162"/>
      <c r="C176" s="12"/>
      <c r="D176" s="163" t="s">
        <v>72</v>
      </c>
      <c r="E176" s="172" t="s">
        <v>1344</v>
      </c>
      <c r="F176" s="172" t="s">
        <v>1345</v>
      </c>
      <c r="G176" s="12"/>
      <c r="H176" s="12"/>
      <c r="I176" s="12"/>
      <c r="J176" s="173">
        <f>BK176</f>
        <v>5568.2299999999996</v>
      </c>
      <c r="K176" s="12"/>
      <c r="L176" s="162"/>
      <c r="M176" s="166"/>
      <c r="N176" s="167"/>
      <c r="O176" s="167"/>
      <c r="P176" s="168">
        <f>P177</f>
        <v>0</v>
      </c>
      <c r="Q176" s="167"/>
      <c r="R176" s="168">
        <f>R177</f>
        <v>0</v>
      </c>
      <c r="S176" s="167"/>
      <c r="T176" s="169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3" t="s">
        <v>210</v>
      </c>
      <c r="AT176" s="170" t="s">
        <v>72</v>
      </c>
      <c r="AU176" s="170" t="s">
        <v>79</v>
      </c>
      <c r="AY176" s="163" t="s">
        <v>189</v>
      </c>
      <c r="BK176" s="171">
        <f>BK177</f>
        <v>5568.2299999999996</v>
      </c>
    </row>
    <row r="177" s="2" customFormat="1" ht="16.5" customHeight="1">
      <c r="A177" s="31"/>
      <c r="B177" s="174"/>
      <c r="C177" s="175" t="s">
        <v>380</v>
      </c>
      <c r="D177" s="175" t="s">
        <v>191</v>
      </c>
      <c r="E177" s="176" t="s">
        <v>1346</v>
      </c>
      <c r="F177" s="177" t="s">
        <v>1345</v>
      </c>
      <c r="G177" s="178" t="s">
        <v>1261</v>
      </c>
      <c r="H177" s="179">
        <v>3.25</v>
      </c>
      <c r="I177" s="180">
        <v>1713.3</v>
      </c>
      <c r="J177" s="180">
        <f>ROUND(I177*H177,2)</f>
        <v>5568.2299999999996</v>
      </c>
      <c r="K177" s="181"/>
      <c r="L177" s="32"/>
      <c r="M177" s="182" t="s">
        <v>1</v>
      </c>
      <c r="N177" s="183" t="s">
        <v>38</v>
      </c>
      <c r="O177" s="184">
        <v>0</v>
      </c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6" t="s">
        <v>1339</v>
      </c>
      <c r="AT177" s="186" t="s">
        <v>191</v>
      </c>
      <c r="AU177" s="186" t="s">
        <v>81</v>
      </c>
      <c r="AY177" s="18" t="s">
        <v>189</v>
      </c>
      <c r="BE177" s="187">
        <f>IF(N177="základní",J177,0)</f>
        <v>5568.2299999999996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8" t="s">
        <v>79</v>
      </c>
      <c r="BK177" s="187">
        <f>ROUND(I177*H177,2)</f>
        <v>5568.2299999999996</v>
      </c>
      <c r="BL177" s="18" t="s">
        <v>1339</v>
      </c>
      <c r="BM177" s="186" t="s">
        <v>1347</v>
      </c>
    </row>
    <row r="178" s="12" customFormat="1" ht="22.8" customHeight="1">
      <c r="A178" s="12"/>
      <c r="B178" s="162"/>
      <c r="C178" s="12"/>
      <c r="D178" s="163" t="s">
        <v>72</v>
      </c>
      <c r="E178" s="172" t="s">
        <v>1348</v>
      </c>
      <c r="F178" s="172" t="s">
        <v>1349</v>
      </c>
      <c r="G178" s="12"/>
      <c r="H178" s="12"/>
      <c r="I178" s="12"/>
      <c r="J178" s="173">
        <f>BK178</f>
        <v>42150</v>
      </c>
      <c r="K178" s="12"/>
      <c r="L178" s="162"/>
      <c r="M178" s="166"/>
      <c r="N178" s="167"/>
      <c r="O178" s="167"/>
      <c r="P178" s="168">
        <f>SUM(P179:P181)</f>
        <v>0</v>
      </c>
      <c r="Q178" s="167"/>
      <c r="R178" s="168">
        <f>SUM(R179:R181)</f>
        <v>0</v>
      </c>
      <c r="S178" s="167"/>
      <c r="T178" s="169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3" t="s">
        <v>210</v>
      </c>
      <c r="AT178" s="170" t="s">
        <v>72</v>
      </c>
      <c r="AU178" s="170" t="s">
        <v>79</v>
      </c>
      <c r="AY178" s="163" t="s">
        <v>189</v>
      </c>
      <c r="BK178" s="171">
        <f>SUM(BK179:BK181)</f>
        <v>42150</v>
      </c>
    </row>
    <row r="179" s="2" customFormat="1" ht="16.5" customHeight="1">
      <c r="A179" s="31"/>
      <c r="B179" s="174"/>
      <c r="C179" s="175" t="s">
        <v>384</v>
      </c>
      <c r="D179" s="175" t="s">
        <v>191</v>
      </c>
      <c r="E179" s="176" t="s">
        <v>1350</v>
      </c>
      <c r="F179" s="177" t="s">
        <v>1351</v>
      </c>
      <c r="G179" s="178" t="s">
        <v>1338</v>
      </c>
      <c r="H179" s="179">
        <v>1</v>
      </c>
      <c r="I179" s="180">
        <v>9036</v>
      </c>
      <c r="J179" s="180">
        <f>ROUND(I179*H179,2)</f>
        <v>9036</v>
      </c>
      <c r="K179" s="181"/>
      <c r="L179" s="32"/>
      <c r="M179" s="182" t="s">
        <v>1</v>
      </c>
      <c r="N179" s="183" t="s">
        <v>38</v>
      </c>
      <c r="O179" s="184">
        <v>0</v>
      </c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6" t="s">
        <v>1339</v>
      </c>
      <c r="AT179" s="186" t="s">
        <v>191</v>
      </c>
      <c r="AU179" s="186" t="s">
        <v>81</v>
      </c>
      <c r="AY179" s="18" t="s">
        <v>189</v>
      </c>
      <c r="BE179" s="187">
        <f>IF(N179="základní",J179,0)</f>
        <v>9036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8" t="s">
        <v>79</v>
      </c>
      <c r="BK179" s="187">
        <f>ROUND(I179*H179,2)</f>
        <v>9036</v>
      </c>
      <c r="BL179" s="18" t="s">
        <v>1339</v>
      </c>
      <c r="BM179" s="186" t="s">
        <v>1352</v>
      </c>
    </row>
    <row r="180" s="2" customFormat="1" ht="16.5" customHeight="1">
      <c r="A180" s="31"/>
      <c r="B180" s="174"/>
      <c r="C180" s="175" t="s">
        <v>389</v>
      </c>
      <c r="D180" s="175" t="s">
        <v>191</v>
      </c>
      <c r="E180" s="176" t="s">
        <v>1353</v>
      </c>
      <c r="F180" s="177" t="s">
        <v>1354</v>
      </c>
      <c r="G180" s="178" t="s">
        <v>1338</v>
      </c>
      <c r="H180" s="179">
        <v>1</v>
      </c>
      <c r="I180" s="180">
        <v>8820</v>
      </c>
      <c r="J180" s="180">
        <f>ROUND(I180*H180,2)</f>
        <v>8820</v>
      </c>
      <c r="K180" s="181"/>
      <c r="L180" s="32"/>
      <c r="M180" s="182" t="s">
        <v>1</v>
      </c>
      <c r="N180" s="183" t="s">
        <v>38</v>
      </c>
      <c r="O180" s="184">
        <v>0</v>
      </c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6" t="s">
        <v>1339</v>
      </c>
      <c r="AT180" s="186" t="s">
        <v>191</v>
      </c>
      <c r="AU180" s="186" t="s">
        <v>81</v>
      </c>
      <c r="AY180" s="18" t="s">
        <v>189</v>
      </c>
      <c r="BE180" s="187">
        <f>IF(N180="základní",J180,0)</f>
        <v>8820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8" t="s">
        <v>79</v>
      </c>
      <c r="BK180" s="187">
        <f>ROUND(I180*H180,2)</f>
        <v>8820</v>
      </c>
      <c r="BL180" s="18" t="s">
        <v>1339</v>
      </c>
      <c r="BM180" s="186" t="s">
        <v>1355</v>
      </c>
    </row>
    <row r="181" s="2" customFormat="1" ht="16.5" customHeight="1">
      <c r="A181" s="31"/>
      <c r="B181" s="174"/>
      <c r="C181" s="175" t="s">
        <v>394</v>
      </c>
      <c r="D181" s="175" t="s">
        <v>191</v>
      </c>
      <c r="E181" s="176" t="s">
        <v>1356</v>
      </c>
      <c r="F181" s="177" t="s">
        <v>1357</v>
      </c>
      <c r="G181" s="178" t="s">
        <v>1338</v>
      </c>
      <c r="H181" s="179">
        <v>1</v>
      </c>
      <c r="I181" s="180">
        <v>24294</v>
      </c>
      <c r="J181" s="180">
        <f>ROUND(I181*H181,2)</f>
        <v>24294</v>
      </c>
      <c r="K181" s="181"/>
      <c r="L181" s="32"/>
      <c r="M181" s="222" t="s">
        <v>1</v>
      </c>
      <c r="N181" s="223" t="s">
        <v>38</v>
      </c>
      <c r="O181" s="224">
        <v>0</v>
      </c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6" t="s">
        <v>1339</v>
      </c>
      <c r="AT181" s="186" t="s">
        <v>191</v>
      </c>
      <c r="AU181" s="186" t="s">
        <v>81</v>
      </c>
      <c r="AY181" s="18" t="s">
        <v>189</v>
      </c>
      <c r="BE181" s="187">
        <f>IF(N181="základní",J181,0)</f>
        <v>24294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8" t="s">
        <v>79</v>
      </c>
      <c r="BK181" s="187">
        <f>ROUND(I181*H181,2)</f>
        <v>24294</v>
      </c>
      <c r="BL181" s="18" t="s">
        <v>1339</v>
      </c>
      <c r="BM181" s="186" t="s">
        <v>1358</v>
      </c>
    </row>
    <row r="182" s="2" customFormat="1" ht="6.96" customHeight="1">
      <c r="A182" s="31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32"/>
      <c r="M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autoFilter ref="C133:K18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>
      <c r="B8" s="21"/>
      <c r="D8" s="28" t="s">
        <v>128</v>
      </c>
      <c r="L8" s="21"/>
    </row>
    <row r="9" s="1" customFormat="1" ht="16.5" customHeight="1">
      <c r="B9" s="21"/>
      <c r="E9" s="124" t="s">
        <v>131</v>
      </c>
      <c r="F9" s="1"/>
      <c r="G9" s="1"/>
      <c r="H9" s="1"/>
      <c r="L9" s="21"/>
    </row>
    <row r="10" s="1" customFormat="1" ht="12" customHeight="1">
      <c r="B10" s="21"/>
      <c r="D10" s="28" t="s">
        <v>134</v>
      </c>
      <c r="L10" s="21"/>
    </row>
    <row r="11" s="2" customFormat="1" ht="16.5" customHeight="1">
      <c r="A11" s="31"/>
      <c r="B11" s="32"/>
      <c r="C11" s="31"/>
      <c r="D11" s="31"/>
      <c r="E11" s="129" t="s">
        <v>1239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1240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1359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15. 11. 2022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">
        <v>1</v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">
        <v>28</v>
      </c>
      <c r="F25" s="31"/>
      <c r="G25" s="31"/>
      <c r="H25" s="31"/>
      <c r="I25" s="28" t="s">
        <v>25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30</v>
      </c>
      <c r="E27" s="31"/>
      <c r="F27" s="31"/>
      <c r="G27" s="31"/>
      <c r="H27" s="31"/>
      <c r="I27" s="28" t="s">
        <v>23</v>
      </c>
      <c r="J27" s="25" t="s">
        <v>1</v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">
        <v>31</v>
      </c>
      <c r="F28" s="31"/>
      <c r="G28" s="31"/>
      <c r="H28" s="31"/>
      <c r="I28" s="28" t="s">
        <v>25</v>
      </c>
      <c r="J28" s="25" t="s">
        <v>1</v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32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5"/>
      <c r="B31" s="126"/>
      <c r="C31" s="125"/>
      <c r="D31" s="125"/>
      <c r="E31" s="29" t="s">
        <v>1</v>
      </c>
      <c r="F31" s="29"/>
      <c r="G31" s="29"/>
      <c r="H31" s="29"/>
      <c r="I31" s="125"/>
      <c r="J31" s="125"/>
      <c r="K31" s="125"/>
      <c r="L31" s="127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8" t="s">
        <v>33</v>
      </c>
      <c r="E34" s="31"/>
      <c r="F34" s="31"/>
      <c r="G34" s="31"/>
      <c r="H34" s="31"/>
      <c r="I34" s="31"/>
      <c r="J34" s="88">
        <f>ROUND(J133, 2)</f>
        <v>29691.450000000001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35</v>
      </c>
      <c r="G36" s="31"/>
      <c r="H36" s="31"/>
      <c r="I36" s="36" t="s">
        <v>34</v>
      </c>
      <c r="J36" s="36" t="s">
        <v>36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9" t="s">
        <v>37</v>
      </c>
      <c r="E37" s="28" t="s">
        <v>38</v>
      </c>
      <c r="F37" s="130">
        <f>ROUND((SUM(BE133:BE173)),  2)</f>
        <v>29691.450000000001</v>
      </c>
      <c r="G37" s="31"/>
      <c r="H37" s="31"/>
      <c r="I37" s="131">
        <v>0.20999999999999999</v>
      </c>
      <c r="J37" s="130">
        <f>ROUND(((SUM(BE133:BE173))*I37),  2)</f>
        <v>6235.1999999999998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39</v>
      </c>
      <c r="F38" s="130">
        <f>ROUND((SUM(BF133:BF173)),  2)</f>
        <v>0</v>
      </c>
      <c r="G38" s="31"/>
      <c r="H38" s="31"/>
      <c r="I38" s="131">
        <v>0.14999999999999999</v>
      </c>
      <c r="J38" s="130">
        <f>ROUND(((SUM(BF133:BF173))*I38),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30">
        <f>ROUND((SUM(BG133:BG173)),  2)</f>
        <v>0</v>
      </c>
      <c r="G39" s="31"/>
      <c r="H39" s="31"/>
      <c r="I39" s="131">
        <v>0.20999999999999999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41</v>
      </c>
      <c r="F40" s="130">
        <f>ROUND((SUM(BH133:BH173)),  2)</f>
        <v>0</v>
      </c>
      <c r="G40" s="31"/>
      <c r="H40" s="31"/>
      <c r="I40" s="131">
        <v>0.14999999999999999</v>
      </c>
      <c r="J40" s="130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42</v>
      </c>
      <c r="F41" s="130">
        <f>ROUND((SUM(BI133:BI173)),  2)</f>
        <v>0</v>
      </c>
      <c r="G41" s="31"/>
      <c r="H41" s="31"/>
      <c r="I41" s="131">
        <v>0</v>
      </c>
      <c r="J41" s="130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2"/>
      <c r="D43" s="133" t="s">
        <v>43</v>
      </c>
      <c r="E43" s="73"/>
      <c r="F43" s="73"/>
      <c r="G43" s="134" t="s">
        <v>44</v>
      </c>
      <c r="H43" s="135" t="s">
        <v>45</v>
      </c>
      <c r="I43" s="73"/>
      <c r="J43" s="136">
        <f>SUM(J34:J41)</f>
        <v>35926.650000000001</v>
      </c>
      <c r="K43" s="137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1" customFormat="1" ht="16.5" customHeight="1">
      <c r="B87" s="21"/>
      <c r="E87" s="124" t="s">
        <v>131</v>
      </c>
      <c r="F87" s="1"/>
      <c r="G87" s="1"/>
      <c r="H87" s="1"/>
      <c r="L87" s="21"/>
    </row>
    <row r="88" s="1" customFormat="1" ht="12" customHeight="1">
      <c r="B88" s="21"/>
      <c r="C88" s="28" t="s">
        <v>134</v>
      </c>
      <c r="L88" s="21"/>
    </row>
    <row r="89" s="2" customFormat="1" ht="16.5" customHeight="1">
      <c r="A89" s="31"/>
      <c r="B89" s="32"/>
      <c r="C89" s="31"/>
      <c r="D89" s="31"/>
      <c r="E89" s="129" t="s">
        <v>1239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1240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D.1.4.2 - Přeložka VO Kaufland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15. 11. 2022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Statutární město Děčín</v>
      </c>
      <c r="G95" s="31"/>
      <c r="H95" s="31"/>
      <c r="I95" s="28" t="s">
        <v>27</v>
      </c>
      <c r="J95" s="29" t="str">
        <f>E25</f>
        <v>Ing. Vladimír Polda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30</v>
      </c>
      <c r="J96" s="29" t="str">
        <f>E28</f>
        <v>Ing. Jan Duben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40" t="s">
        <v>157</v>
      </c>
      <c r="D98" s="132"/>
      <c r="E98" s="132"/>
      <c r="F98" s="132"/>
      <c r="G98" s="132"/>
      <c r="H98" s="132"/>
      <c r="I98" s="132"/>
      <c r="J98" s="141" t="s">
        <v>158</v>
      </c>
      <c r="K98" s="132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2" t="s">
        <v>159</v>
      </c>
      <c r="D100" s="31"/>
      <c r="E100" s="31"/>
      <c r="F100" s="31"/>
      <c r="G100" s="31"/>
      <c r="H100" s="31"/>
      <c r="I100" s="31"/>
      <c r="J100" s="88">
        <f>J133</f>
        <v>29691.450000000001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160</v>
      </c>
    </row>
    <row r="101" s="9" customFormat="1" ht="24.96" customHeight="1">
      <c r="A101" s="9"/>
      <c r="B101" s="143"/>
      <c r="C101" s="9"/>
      <c r="D101" s="144" t="s">
        <v>1360</v>
      </c>
      <c r="E101" s="145"/>
      <c r="F101" s="145"/>
      <c r="G101" s="145"/>
      <c r="H101" s="145"/>
      <c r="I101" s="145"/>
      <c r="J101" s="146">
        <f>J134</f>
        <v>4570.6000000000004</v>
      </c>
      <c r="K101" s="9"/>
      <c r="L101" s="14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3"/>
      <c r="C102" s="9"/>
      <c r="D102" s="144" t="s">
        <v>1243</v>
      </c>
      <c r="E102" s="145"/>
      <c r="F102" s="145"/>
      <c r="G102" s="145"/>
      <c r="H102" s="145"/>
      <c r="I102" s="145"/>
      <c r="J102" s="146">
        <f>J140</f>
        <v>4781.3400000000001</v>
      </c>
      <c r="K102" s="9"/>
      <c r="L102" s="14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3"/>
      <c r="C103" s="9"/>
      <c r="D103" s="144" t="s">
        <v>1361</v>
      </c>
      <c r="E103" s="145"/>
      <c r="F103" s="145"/>
      <c r="G103" s="145"/>
      <c r="H103" s="145"/>
      <c r="I103" s="145"/>
      <c r="J103" s="146">
        <f>J146</f>
        <v>1707</v>
      </c>
      <c r="K103" s="9"/>
      <c r="L103" s="14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3"/>
      <c r="C104" s="9"/>
      <c r="D104" s="144" t="s">
        <v>1362</v>
      </c>
      <c r="E104" s="145"/>
      <c r="F104" s="145"/>
      <c r="G104" s="145"/>
      <c r="H104" s="145"/>
      <c r="I104" s="145"/>
      <c r="J104" s="146">
        <f>J150</f>
        <v>6595.6900000000005</v>
      </c>
      <c r="K104" s="9"/>
      <c r="L104" s="14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3"/>
      <c r="C105" s="9"/>
      <c r="D105" s="144" t="s">
        <v>1363</v>
      </c>
      <c r="E105" s="145"/>
      <c r="F105" s="145"/>
      <c r="G105" s="145"/>
      <c r="H105" s="145"/>
      <c r="I105" s="145"/>
      <c r="J105" s="146">
        <f>J161</f>
        <v>4800</v>
      </c>
      <c r="K105" s="9"/>
      <c r="L105" s="14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3"/>
      <c r="C106" s="9"/>
      <c r="D106" s="144" t="s">
        <v>1248</v>
      </c>
      <c r="E106" s="145"/>
      <c r="F106" s="145"/>
      <c r="G106" s="145"/>
      <c r="H106" s="145"/>
      <c r="I106" s="145"/>
      <c r="J106" s="146">
        <f>J165</f>
        <v>7236.8199999999997</v>
      </c>
      <c r="K106" s="9"/>
      <c r="L106" s="14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7"/>
      <c r="C107" s="10"/>
      <c r="D107" s="148" t="s">
        <v>1249</v>
      </c>
      <c r="E107" s="149"/>
      <c r="F107" s="149"/>
      <c r="G107" s="149"/>
      <c r="H107" s="149"/>
      <c r="I107" s="149"/>
      <c r="J107" s="150">
        <f>J166</f>
        <v>4000</v>
      </c>
      <c r="K107" s="10"/>
      <c r="L107" s="14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7"/>
      <c r="C108" s="10"/>
      <c r="D108" s="148" t="s">
        <v>1250</v>
      </c>
      <c r="E108" s="149"/>
      <c r="F108" s="149"/>
      <c r="G108" s="149"/>
      <c r="H108" s="149"/>
      <c r="I108" s="149"/>
      <c r="J108" s="150">
        <f>J168</f>
        <v>573.82000000000005</v>
      </c>
      <c r="K108" s="10"/>
      <c r="L108" s="14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7"/>
      <c r="C109" s="10"/>
      <c r="D109" s="148" t="s">
        <v>1251</v>
      </c>
      <c r="E109" s="149"/>
      <c r="F109" s="149"/>
      <c r="G109" s="149"/>
      <c r="H109" s="149"/>
      <c r="I109" s="149"/>
      <c r="J109" s="150">
        <f>J170</f>
        <v>2663</v>
      </c>
      <c r="K109" s="10"/>
      <c r="L109" s="14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="2" customFormat="1" ht="6.96" customHeight="1">
      <c r="A115" s="31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24.96" customHeight="1">
      <c r="A116" s="31"/>
      <c r="B116" s="32"/>
      <c r="C116" s="22" t="s">
        <v>174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14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124" t="str">
        <f>E7</f>
        <v>Propojení Labské a Ploučnické cyklostezky, Děčín</v>
      </c>
      <c r="F119" s="28"/>
      <c r="G119" s="28"/>
      <c r="H119" s="28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" customFormat="1" ht="12" customHeight="1">
      <c r="B120" s="21"/>
      <c r="C120" s="28" t="s">
        <v>128</v>
      </c>
      <c r="L120" s="21"/>
    </row>
    <row r="121" s="1" customFormat="1" ht="16.5" customHeight="1">
      <c r="B121" s="21"/>
      <c r="E121" s="124" t="s">
        <v>131</v>
      </c>
      <c r="F121" s="1"/>
      <c r="G121" s="1"/>
      <c r="H121" s="1"/>
      <c r="L121" s="21"/>
    </row>
    <row r="122" s="1" customFormat="1" ht="12" customHeight="1">
      <c r="B122" s="21"/>
      <c r="C122" s="28" t="s">
        <v>134</v>
      </c>
      <c r="L122" s="21"/>
    </row>
    <row r="123" s="2" customFormat="1" ht="16.5" customHeight="1">
      <c r="A123" s="31"/>
      <c r="B123" s="32"/>
      <c r="C123" s="31"/>
      <c r="D123" s="31"/>
      <c r="E123" s="129" t="s">
        <v>1239</v>
      </c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1240</v>
      </c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6.5" customHeight="1">
      <c r="A125" s="31"/>
      <c r="B125" s="32"/>
      <c r="C125" s="31"/>
      <c r="D125" s="31"/>
      <c r="E125" s="59" t="str">
        <f>E13</f>
        <v>D.1.4.2 - Přeložka VO Kaufland</v>
      </c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2" customHeight="1">
      <c r="A127" s="31"/>
      <c r="B127" s="32"/>
      <c r="C127" s="28" t="s">
        <v>18</v>
      </c>
      <c r="D127" s="31"/>
      <c r="E127" s="31"/>
      <c r="F127" s="25" t="str">
        <f>F16</f>
        <v xml:space="preserve"> </v>
      </c>
      <c r="G127" s="31"/>
      <c r="H127" s="31"/>
      <c r="I127" s="28" t="s">
        <v>20</v>
      </c>
      <c r="J127" s="61" t="str">
        <f>IF(J16="","",J16)</f>
        <v>15. 11. 2022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6.96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5.15" customHeight="1">
      <c r="A129" s="31"/>
      <c r="B129" s="32"/>
      <c r="C129" s="28" t="s">
        <v>22</v>
      </c>
      <c r="D129" s="31"/>
      <c r="E129" s="31"/>
      <c r="F129" s="25" t="str">
        <f>E19</f>
        <v>Statutární město Děčín</v>
      </c>
      <c r="G129" s="31"/>
      <c r="H129" s="31"/>
      <c r="I129" s="28" t="s">
        <v>27</v>
      </c>
      <c r="J129" s="29" t="str">
        <f>E25</f>
        <v>Ing. Vladimír Polda</v>
      </c>
      <c r="K129" s="31"/>
      <c r="L129" s="47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5.15" customHeight="1">
      <c r="A130" s="31"/>
      <c r="B130" s="32"/>
      <c r="C130" s="28" t="s">
        <v>26</v>
      </c>
      <c r="D130" s="31"/>
      <c r="E130" s="31"/>
      <c r="F130" s="25" t="str">
        <f>IF(E22="","",E22)</f>
        <v xml:space="preserve"> </v>
      </c>
      <c r="G130" s="31"/>
      <c r="H130" s="31"/>
      <c r="I130" s="28" t="s">
        <v>30</v>
      </c>
      <c r="J130" s="29" t="str">
        <f>E28</f>
        <v>Ing. Jan Duben</v>
      </c>
      <c r="K130" s="31"/>
      <c r="L130" s="47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10.32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7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11" customFormat="1" ht="29.28" customHeight="1">
      <c r="A132" s="151"/>
      <c r="B132" s="152"/>
      <c r="C132" s="153" t="s">
        <v>175</v>
      </c>
      <c r="D132" s="154" t="s">
        <v>58</v>
      </c>
      <c r="E132" s="154" t="s">
        <v>54</v>
      </c>
      <c r="F132" s="154" t="s">
        <v>55</v>
      </c>
      <c r="G132" s="154" t="s">
        <v>176</v>
      </c>
      <c r="H132" s="154" t="s">
        <v>177</v>
      </c>
      <c r="I132" s="154" t="s">
        <v>178</v>
      </c>
      <c r="J132" s="155" t="s">
        <v>158</v>
      </c>
      <c r="K132" s="156" t="s">
        <v>179</v>
      </c>
      <c r="L132" s="157"/>
      <c r="M132" s="78" t="s">
        <v>1</v>
      </c>
      <c r="N132" s="79" t="s">
        <v>37</v>
      </c>
      <c r="O132" s="79" t="s">
        <v>180</v>
      </c>
      <c r="P132" s="79" t="s">
        <v>181</v>
      </c>
      <c r="Q132" s="79" t="s">
        <v>182</v>
      </c>
      <c r="R132" s="79" t="s">
        <v>183</v>
      </c>
      <c r="S132" s="79" t="s">
        <v>184</v>
      </c>
      <c r="T132" s="80" t="s">
        <v>185</v>
      </c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</row>
    <row r="133" s="2" customFormat="1" ht="22.8" customHeight="1">
      <c r="A133" s="31"/>
      <c r="B133" s="32"/>
      <c r="C133" s="85" t="s">
        <v>186</v>
      </c>
      <c r="D133" s="31"/>
      <c r="E133" s="31"/>
      <c r="F133" s="31"/>
      <c r="G133" s="31"/>
      <c r="H133" s="31"/>
      <c r="I133" s="31"/>
      <c r="J133" s="158">
        <f>BK133</f>
        <v>29691.450000000001</v>
      </c>
      <c r="K133" s="31"/>
      <c r="L133" s="32"/>
      <c r="M133" s="81"/>
      <c r="N133" s="65"/>
      <c r="O133" s="82"/>
      <c r="P133" s="159">
        <f>P134+P140+P146+P150+P161+P165</f>
        <v>0</v>
      </c>
      <c r="Q133" s="82"/>
      <c r="R133" s="159">
        <f>R134+R140+R146+R150+R161+R165</f>
        <v>0</v>
      </c>
      <c r="S133" s="82"/>
      <c r="T133" s="160">
        <f>T134+T140+T146+T150+T161+T165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72</v>
      </c>
      <c r="AU133" s="18" t="s">
        <v>160</v>
      </c>
      <c r="BK133" s="161">
        <f>BK134+BK140+BK146+BK150+BK161+BK165</f>
        <v>29691.450000000001</v>
      </c>
    </row>
    <row r="134" s="12" customFormat="1" ht="25.92" customHeight="1">
      <c r="A134" s="12"/>
      <c r="B134" s="162"/>
      <c r="C134" s="12"/>
      <c r="D134" s="163" t="s">
        <v>72</v>
      </c>
      <c r="E134" s="164" t="s">
        <v>1252</v>
      </c>
      <c r="F134" s="164" t="s">
        <v>1287</v>
      </c>
      <c r="G134" s="12"/>
      <c r="H134" s="12"/>
      <c r="I134" s="12"/>
      <c r="J134" s="165">
        <f>BK134</f>
        <v>4570.6000000000004</v>
      </c>
      <c r="K134" s="12"/>
      <c r="L134" s="162"/>
      <c r="M134" s="166"/>
      <c r="N134" s="167"/>
      <c r="O134" s="167"/>
      <c r="P134" s="168">
        <f>SUM(P135:P139)</f>
        <v>0</v>
      </c>
      <c r="Q134" s="167"/>
      <c r="R134" s="168">
        <f>SUM(R135:R139)</f>
        <v>0</v>
      </c>
      <c r="S134" s="167"/>
      <c r="T134" s="16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3" t="s">
        <v>79</v>
      </c>
      <c r="AT134" s="170" t="s">
        <v>72</v>
      </c>
      <c r="AU134" s="170" t="s">
        <v>73</v>
      </c>
      <c r="AY134" s="163" t="s">
        <v>189</v>
      </c>
      <c r="BK134" s="171">
        <f>SUM(BK135:BK139)</f>
        <v>4570.6000000000004</v>
      </c>
    </row>
    <row r="135" s="2" customFormat="1" ht="16.5" customHeight="1">
      <c r="A135" s="31"/>
      <c r="B135" s="174"/>
      <c r="C135" s="203" t="s">
        <v>79</v>
      </c>
      <c r="D135" s="203" t="s">
        <v>317</v>
      </c>
      <c r="E135" s="204" t="s">
        <v>1364</v>
      </c>
      <c r="F135" s="205" t="s">
        <v>1365</v>
      </c>
      <c r="G135" s="206" t="s">
        <v>256</v>
      </c>
      <c r="H135" s="207">
        <v>8</v>
      </c>
      <c r="I135" s="208">
        <v>5.2999999999999998</v>
      </c>
      <c r="J135" s="208">
        <f>ROUND(I135*H135,2)</f>
        <v>42.399999999999999</v>
      </c>
      <c r="K135" s="209"/>
      <c r="L135" s="210"/>
      <c r="M135" s="211" t="s">
        <v>1</v>
      </c>
      <c r="N135" s="212" t="s">
        <v>38</v>
      </c>
      <c r="O135" s="184">
        <v>0</v>
      </c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6" t="s">
        <v>232</v>
      </c>
      <c r="AT135" s="186" t="s">
        <v>317</v>
      </c>
      <c r="AU135" s="186" t="s">
        <v>79</v>
      </c>
      <c r="AY135" s="18" t="s">
        <v>189</v>
      </c>
      <c r="BE135" s="187">
        <f>IF(N135="základní",J135,0)</f>
        <v>42.399999999999999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8" t="s">
        <v>79</v>
      </c>
      <c r="BK135" s="187">
        <f>ROUND(I135*H135,2)</f>
        <v>42.399999999999999</v>
      </c>
      <c r="BL135" s="18" t="s">
        <v>195</v>
      </c>
      <c r="BM135" s="186" t="s">
        <v>81</v>
      </c>
    </row>
    <row r="136" s="2" customFormat="1" ht="21.75" customHeight="1">
      <c r="A136" s="31"/>
      <c r="B136" s="174"/>
      <c r="C136" s="203" t="s">
        <v>81</v>
      </c>
      <c r="D136" s="203" t="s">
        <v>317</v>
      </c>
      <c r="E136" s="204" t="s">
        <v>1366</v>
      </c>
      <c r="F136" s="205" t="s">
        <v>1367</v>
      </c>
      <c r="G136" s="206" t="s">
        <v>256</v>
      </c>
      <c r="H136" s="207">
        <v>8</v>
      </c>
      <c r="I136" s="208">
        <v>63.100000000000001</v>
      </c>
      <c r="J136" s="208">
        <f>ROUND(I136*H136,2)</f>
        <v>504.80000000000001</v>
      </c>
      <c r="K136" s="209"/>
      <c r="L136" s="210"/>
      <c r="M136" s="211" t="s">
        <v>1</v>
      </c>
      <c r="N136" s="212" t="s">
        <v>38</v>
      </c>
      <c r="O136" s="184">
        <v>0</v>
      </c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232</v>
      </c>
      <c r="AT136" s="186" t="s">
        <v>317</v>
      </c>
      <c r="AU136" s="186" t="s">
        <v>79</v>
      </c>
      <c r="AY136" s="18" t="s">
        <v>189</v>
      </c>
      <c r="BE136" s="187">
        <f>IF(N136="základní",J136,0)</f>
        <v>504.80000000000001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504.80000000000001</v>
      </c>
      <c r="BL136" s="18" t="s">
        <v>195</v>
      </c>
      <c r="BM136" s="186" t="s">
        <v>195</v>
      </c>
    </row>
    <row r="137" s="2" customFormat="1" ht="16.5" customHeight="1">
      <c r="A137" s="31"/>
      <c r="B137" s="174"/>
      <c r="C137" s="203" t="s">
        <v>98</v>
      </c>
      <c r="D137" s="203" t="s">
        <v>317</v>
      </c>
      <c r="E137" s="204" t="s">
        <v>1368</v>
      </c>
      <c r="F137" s="205" t="s">
        <v>1369</v>
      </c>
      <c r="G137" s="206" t="s">
        <v>1256</v>
      </c>
      <c r="H137" s="207">
        <v>1</v>
      </c>
      <c r="I137" s="208">
        <v>143</v>
      </c>
      <c r="J137" s="208">
        <f>ROUND(I137*H137,2)</f>
        <v>143</v>
      </c>
      <c r="K137" s="209"/>
      <c r="L137" s="210"/>
      <c r="M137" s="211" t="s">
        <v>1</v>
      </c>
      <c r="N137" s="212" t="s">
        <v>38</v>
      </c>
      <c r="O137" s="184">
        <v>0</v>
      </c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6" t="s">
        <v>232</v>
      </c>
      <c r="AT137" s="186" t="s">
        <v>317</v>
      </c>
      <c r="AU137" s="186" t="s">
        <v>79</v>
      </c>
      <c r="AY137" s="18" t="s">
        <v>189</v>
      </c>
      <c r="BE137" s="187">
        <f>IF(N137="základní",J137,0)</f>
        <v>143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8" t="s">
        <v>79</v>
      </c>
      <c r="BK137" s="187">
        <f>ROUND(I137*H137,2)</f>
        <v>143</v>
      </c>
      <c r="BL137" s="18" t="s">
        <v>195</v>
      </c>
      <c r="BM137" s="186" t="s">
        <v>215</v>
      </c>
    </row>
    <row r="138" s="2" customFormat="1" ht="16.5" customHeight="1">
      <c r="A138" s="31"/>
      <c r="B138" s="174"/>
      <c r="C138" s="203" t="s">
        <v>195</v>
      </c>
      <c r="D138" s="203" t="s">
        <v>317</v>
      </c>
      <c r="E138" s="204" t="s">
        <v>1288</v>
      </c>
      <c r="F138" s="205" t="s">
        <v>1289</v>
      </c>
      <c r="G138" s="206" t="s">
        <v>276</v>
      </c>
      <c r="H138" s="207">
        <v>0.76000000000000001</v>
      </c>
      <c r="I138" s="208">
        <v>3540</v>
      </c>
      <c r="J138" s="208">
        <f>ROUND(I138*H138,2)</f>
        <v>2690.4000000000001</v>
      </c>
      <c r="K138" s="209"/>
      <c r="L138" s="210"/>
      <c r="M138" s="211" t="s">
        <v>1</v>
      </c>
      <c r="N138" s="212" t="s">
        <v>38</v>
      </c>
      <c r="O138" s="184">
        <v>0</v>
      </c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6" t="s">
        <v>232</v>
      </c>
      <c r="AT138" s="186" t="s">
        <v>317</v>
      </c>
      <c r="AU138" s="186" t="s">
        <v>79</v>
      </c>
      <c r="AY138" s="18" t="s">
        <v>189</v>
      </c>
      <c r="BE138" s="187">
        <f>IF(N138="základní",J138,0)</f>
        <v>2690.4000000000001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79</v>
      </c>
      <c r="BK138" s="187">
        <f>ROUND(I138*H138,2)</f>
        <v>2690.4000000000001</v>
      </c>
      <c r="BL138" s="18" t="s">
        <v>195</v>
      </c>
      <c r="BM138" s="186" t="s">
        <v>232</v>
      </c>
    </row>
    <row r="139" s="2" customFormat="1" ht="16.5" customHeight="1">
      <c r="A139" s="31"/>
      <c r="B139" s="174"/>
      <c r="C139" s="203" t="s">
        <v>210</v>
      </c>
      <c r="D139" s="203" t="s">
        <v>317</v>
      </c>
      <c r="E139" s="204" t="s">
        <v>1370</v>
      </c>
      <c r="F139" s="205" t="s">
        <v>1371</v>
      </c>
      <c r="G139" s="206" t="s">
        <v>1256</v>
      </c>
      <c r="H139" s="207">
        <v>1</v>
      </c>
      <c r="I139" s="208">
        <v>1190</v>
      </c>
      <c r="J139" s="208">
        <f>ROUND(I139*H139,2)</f>
        <v>1190</v>
      </c>
      <c r="K139" s="209"/>
      <c r="L139" s="210"/>
      <c r="M139" s="211" t="s">
        <v>1</v>
      </c>
      <c r="N139" s="212" t="s">
        <v>38</v>
      </c>
      <c r="O139" s="184">
        <v>0</v>
      </c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6" t="s">
        <v>232</v>
      </c>
      <c r="AT139" s="186" t="s">
        <v>317</v>
      </c>
      <c r="AU139" s="186" t="s">
        <v>79</v>
      </c>
      <c r="AY139" s="18" t="s">
        <v>189</v>
      </c>
      <c r="BE139" s="187">
        <f>IF(N139="základní",J139,0)</f>
        <v>1190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8" t="s">
        <v>79</v>
      </c>
      <c r="BK139" s="187">
        <f>ROUND(I139*H139,2)</f>
        <v>1190</v>
      </c>
      <c r="BL139" s="18" t="s">
        <v>195</v>
      </c>
      <c r="BM139" s="186" t="s">
        <v>243</v>
      </c>
    </row>
    <row r="140" s="12" customFormat="1" ht="25.92" customHeight="1">
      <c r="A140" s="12"/>
      <c r="B140" s="162"/>
      <c r="C140" s="12"/>
      <c r="D140" s="163" t="s">
        <v>72</v>
      </c>
      <c r="E140" s="164" t="s">
        <v>1266</v>
      </c>
      <c r="F140" s="164" t="s">
        <v>1267</v>
      </c>
      <c r="G140" s="12"/>
      <c r="H140" s="12"/>
      <c r="I140" s="12"/>
      <c r="J140" s="165">
        <f>BK140</f>
        <v>4781.3400000000001</v>
      </c>
      <c r="K140" s="12"/>
      <c r="L140" s="162"/>
      <c r="M140" s="166"/>
      <c r="N140" s="167"/>
      <c r="O140" s="167"/>
      <c r="P140" s="168">
        <f>SUM(P141:P145)</f>
        <v>0</v>
      </c>
      <c r="Q140" s="167"/>
      <c r="R140" s="168">
        <f>SUM(R141:R145)</f>
        <v>0</v>
      </c>
      <c r="S140" s="167"/>
      <c r="T140" s="169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3" t="s">
        <v>79</v>
      </c>
      <c r="AT140" s="170" t="s">
        <v>72</v>
      </c>
      <c r="AU140" s="170" t="s">
        <v>73</v>
      </c>
      <c r="AY140" s="163" t="s">
        <v>189</v>
      </c>
      <c r="BK140" s="171">
        <f>SUM(BK141:BK145)</f>
        <v>4781.3400000000001</v>
      </c>
    </row>
    <row r="141" s="2" customFormat="1" ht="16.5" customHeight="1">
      <c r="A141" s="31"/>
      <c r="B141" s="174"/>
      <c r="C141" s="175" t="s">
        <v>215</v>
      </c>
      <c r="D141" s="175" t="s">
        <v>191</v>
      </c>
      <c r="E141" s="176" t="s">
        <v>1372</v>
      </c>
      <c r="F141" s="177" t="s">
        <v>1373</v>
      </c>
      <c r="G141" s="178" t="s">
        <v>1256</v>
      </c>
      <c r="H141" s="179">
        <v>2</v>
      </c>
      <c r="I141" s="180">
        <v>449</v>
      </c>
      <c r="J141" s="180">
        <f>ROUND(I141*H141,2)</f>
        <v>898</v>
      </c>
      <c r="K141" s="181"/>
      <c r="L141" s="32"/>
      <c r="M141" s="182" t="s">
        <v>1</v>
      </c>
      <c r="N141" s="183" t="s">
        <v>38</v>
      </c>
      <c r="O141" s="184">
        <v>0</v>
      </c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6" t="s">
        <v>195</v>
      </c>
      <c r="AT141" s="186" t="s">
        <v>191</v>
      </c>
      <c r="AU141" s="186" t="s">
        <v>79</v>
      </c>
      <c r="AY141" s="18" t="s">
        <v>189</v>
      </c>
      <c r="BE141" s="187">
        <f>IF(N141="základní",J141,0)</f>
        <v>898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8" t="s">
        <v>79</v>
      </c>
      <c r="BK141" s="187">
        <f>ROUND(I141*H141,2)</f>
        <v>898</v>
      </c>
      <c r="BL141" s="18" t="s">
        <v>195</v>
      </c>
      <c r="BM141" s="186" t="s">
        <v>151</v>
      </c>
    </row>
    <row r="142" s="2" customFormat="1" ht="16.5" customHeight="1">
      <c r="A142" s="31"/>
      <c r="B142" s="174"/>
      <c r="C142" s="175" t="s">
        <v>227</v>
      </c>
      <c r="D142" s="175" t="s">
        <v>191</v>
      </c>
      <c r="E142" s="176" t="s">
        <v>1374</v>
      </c>
      <c r="F142" s="177" t="s">
        <v>1375</v>
      </c>
      <c r="G142" s="178" t="s">
        <v>1256</v>
      </c>
      <c r="H142" s="179">
        <v>1</v>
      </c>
      <c r="I142" s="180">
        <v>1920</v>
      </c>
      <c r="J142" s="180">
        <f>ROUND(I142*H142,2)</f>
        <v>1920</v>
      </c>
      <c r="K142" s="181"/>
      <c r="L142" s="32"/>
      <c r="M142" s="182" t="s">
        <v>1</v>
      </c>
      <c r="N142" s="183" t="s">
        <v>38</v>
      </c>
      <c r="O142" s="184">
        <v>0</v>
      </c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6" t="s">
        <v>195</v>
      </c>
      <c r="AT142" s="186" t="s">
        <v>191</v>
      </c>
      <c r="AU142" s="186" t="s">
        <v>79</v>
      </c>
      <c r="AY142" s="18" t="s">
        <v>189</v>
      </c>
      <c r="BE142" s="187">
        <f>IF(N142="základní",J142,0)</f>
        <v>1920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79</v>
      </c>
      <c r="BK142" s="187">
        <f>ROUND(I142*H142,2)</f>
        <v>1920</v>
      </c>
      <c r="BL142" s="18" t="s">
        <v>195</v>
      </c>
      <c r="BM142" s="186" t="s">
        <v>267</v>
      </c>
    </row>
    <row r="143" s="2" customFormat="1" ht="16.5" customHeight="1">
      <c r="A143" s="31"/>
      <c r="B143" s="174"/>
      <c r="C143" s="175" t="s">
        <v>232</v>
      </c>
      <c r="D143" s="175" t="s">
        <v>191</v>
      </c>
      <c r="E143" s="176" t="s">
        <v>1376</v>
      </c>
      <c r="F143" s="177" t="s">
        <v>1377</v>
      </c>
      <c r="G143" s="178" t="s">
        <v>1256</v>
      </c>
      <c r="H143" s="179">
        <v>1</v>
      </c>
      <c r="I143" s="180">
        <v>1320</v>
      </c>
      <c r="J143" s="180">
        <f>ROUND(I143*H143,2)</f>
        <v>1320</v>
      </c>
      <c r="K143" s="181"/>
      <c r="L143" s="32"/>
      <c r="M143" s="182" t="s">
        <v>1</v>
      </c>
      <c r="N143" s="183" t="s">
        <v>38</v>
      </c>
      <c r="O143" s="184">
        <v>0</v>
      </c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6" t="s">
        <v>195</v>
      </c>
      <c r="AT143" s="186" t="s">
        <v>191</v>
      </c>
      <c r="AU143" s="186" t="s">
        <v>79</v>
      </c>
      <c r="AY143" s="18" t="s">
        <v>189</v>
      </c>
      <c r="BE143" s="187">
        <f>IF(N143="základní",J143,0)</f>
        <v>1320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79</v>
      </c>
      <c r="BK143" s="187">
        <f>ROUND(I143*H143,2)</f>
        <v>1320</v>
      </c>
      <c r="BL143" s="18" t="s">
        <v>195</v>
      </c>
      <c r="BM143" s="186" t="s">
        <v>153</v>
      </c>
    </row>
    <row r="144" s="2" customFormat="1" ht="16.5" customHeight="1">
      <c r="A144" s="31"/>
      <c r="B144" s="174"/>
      <c r="C144" s="175" t="s">
        <v>237</v>
      </c>
      <c r="D144" s="175" t="s">
        <v>191</v>
      </c>
      <c r="E144" s="176" t="s">
        <v>1378</v>
      </c>
      <c r="F144" s="177" t="s">
        <v>1379</v>
      </c>
      <c r="G144" s="178" t="s">
        <v>1256</v>
      </c>
      <c r="H144" s="179">
        <v>1</v>
      </c>
      <c r="I144" s="180">
        <v>596</v>
      </c>
      <c r="J144" s="180">
        <f>ROUND(I144*H144,2)</f>
        <v>596</v>
      </c>
      <c r="K144" s="181"/>
      <c r="L144" s="32"/>
      <c r="M144" s="182" t="s">
        <v>1</v>
      </c>
      <c r="N144" s="183" t="s">
        <v>38</v>
      </c>
      <c r="O144" s="184">
        <v>0</v>
      </c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6" t="s">
        <v>195</v>
      </c>
      <c r="AT144" s="186" t="s">
        <v>191</v>
      </c>
      <c r="AU144" s="186" t="s">
        <v>79</v>
      </c>
      <c r="AY144" s="18" t="s">
        <v>189</v>
      </c>
      <c r="BE144" s="187">
        <f>IF(N144="základní",J144,0)</f>
        <v>596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79</v>
      </c>
      <c r="BK144" s="187">
        <f>ROUND(I144*H144,2)</f>
        <v>596</v>
      </c>
      <c r="BL144" s="18" t="s">
        <v>195</v>
      </c>
      <c r="BM144" s="186" t="s">
        <v>293</v>
      </c>
    </row>
    <row r="145" s="2" customFormat="1" ht="16.5" customHeight="1">
      <c r="A145" s="31"/>
      <c r="B145" s="174"/>
      <c r="C145" s="175" t="s">
        <v>243</v>
      </c>
      <c r="D145" s="175" t="s">
        <v>191</v>
      </c>
      <c r="E145" s="176" t="s">
        <v>1311</v>
      </c>
      <c r="F145" s="177" t="s">
        <v>1312</v>
      </c>
      <c r="G145" s="178" t="s">
        <v>1261</v>
      </c>
      <c r="H145" s="179">
        <v>1</v>
      </c>
      <c r="I145" s="180">
        <v>47.340000000000003</v>
      </c>
      <c r="J145" s="180">
        <f>ROUND(I145*H145,2)</f>
        <v>47.340000000000003</v>
      </c>
      <c r="K145" s="181"/>
      <c r="L145" s="32"/>
      <c r="M145" s="182" t="s">
        <v>1</v>
      </c>
      <c r="N145" s="183" t="s">
        <v>38</v>
      </c>
      <c r="O145" s="184">
        <v>0</v>
      </c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6" t="s">
        <v>195</v>
      </c>
      <c r="AT145" s="186" t="s">
        <v>191</v>
      </c>
      <c r="AU145" s="186" t="s">
        <v>79</v>
      </c>
      <c r="AY145" s="18" t="s">
        <v>189</v>
      </c>
      <c r="BE145" s="187">
        <f>IF(N145="základní",J145,0)</f>
        <v>47.340000000000003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79</v>
      </c>
      <c r="BK145" s="187">
        <f>ROUND(I145*H145,2)</f>
        <v>47.340000000000003</v>
      </c>
      <c r="BL145" s="18" t="s">
        <v>195</v>
      </c>
      <c r="BM145" s="186" t="s">
        <v>1380</v>
      </c>
    </row>
    <row r="146" s="12" customFormat="1" ht="25.92" customHeight="1">
      <c r="A146" s="12"/>
      <c r="B146" s="162"/>
      <c r="C146" s="12"/>
      <c r="D146" s="163" t="s">
        <v>72</v>
      </c>
      <c r="E146" s="164" t="s">
        <v>1286</v>
      </c>
      <c r="F146" s="164" t="s">
        <v>1381</v>
      </c>
      <c r="G146" s="12"/>
      <c r="H146" s="12"/>
      <c r="I146" s="12"/>
      <c r="J146" s="165">
        <f>BK146</f>
        <v>1707</v>
      </c>
      <c r="K146" s="12"/>
      <c r="L146" s="162"/>
      <c r="M146" s="166"/>
      <c r="N146" s="167"/>
      <c r="O146" s="167"/>
      <c r="P146" s="168">
        <f>SUM(P147:P149)</f>
        <v>0</v>
      </c>
      <c r="Q146" s="167"/>
      <c r="R146" s="168">
        <f>SUM(R147:R149)</f>
        <v>0</v>
      </c>
      <c r="S146" s="167"/>
      <c r="T146" s="169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3" t="s">
        <v>79</v>
      </c>
      <c r="AT146" s="170" t="s">
        <v>72</v>
      </c>
      <c r="AU146" s="170" t="s">
        <v>73</v>
      </c>
      <c r="AY146" s="163" t="s">
        <v>189</v>
      </c>
      <c r="BK146" s="171">
        <f>SUM(BK147:BK149)</f>
        <v>1707</v>
      </c>
    </row>
    <row r="147" s="2" customFormat="1" ht="21.75" customHeight="1">
      <c r="A147" s="31"/>
      <c r="B147" s="174"/>
      <c r="C147" s="175" t="s">
        <v>248</v>
      </c>
      <c r="D147" s="175" t="s">
        <v>191</v>
      </c>
      <c r="E147" s="176" t="s">
        <v>1382</v>
      </c>
      <c r="F147" s="177" t="s">
        <v>1383</v>
      </c>
      <c r="G147" s="178" t="s">
        <v>1256</v>
      </c>
      <c r="H147" s="179">
        <v>2</v>
      </c>
      <c r="I147" s="180">
        <v>224.5</v>
      </c>
      <c r="J147" s="180">
        <f>ROUND(I147*H147,2)</f>
        <v>449</v>
      </c>
      <c r="K147" s="181"/>
      <c r="L147" s="32"/>
      <c r="M147" s="182" t="s">
        <v>1</v>
      </c>
      <c r="N147" s="183" t="s">
        <v>38</v>
      </c>
      <c r="O147" s="184">
        <v>0</v>
      </c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6" t="s">
        <v>195</v>
      </c>
      <c r="AT147" s="186" t="s">
        <v>191</v>
      </c>
      <c r="AU147" s="186" t="s">
        <v>79</v>
      </c>
      <c r="AY147" s="18" t="s">
        <v>189</v>
      </c>
      <c r="BE147" s="187">
        <f>IF(N147="základní",J147,0)</f>
        <v>449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8" t="s">
        <v>79</v>
      </c>
      <c r="BK147" s="187">
        <f>ROUND(I147*H147,2)</f>
        <v>449</v>
      </c>
      <c r="BL147" s="18" t="s">
        <v>195</v>
      </c>
      <c r="BM147" s="186" t="s">
        <v>303</v>
      </c>
    </row>
    <row r="148" s="2" customFormat="1" ht="21.75" customHeight="1">
      <c r="A148" s="31"/>
      <c r="B148" s="174"/>
      <c r="C148" s="175" t="s">
        <v>151</v>
      </c>
      <c r="D148" s="175" t="s">
        <v>191</v>
      </c>
      <c r="E148" s="176" t="s">
        <v>1384</v>
      </c>
      <c r="F148" s="177" t="s">
        <v>1385</v>
      </c>
      <c r="G148" s="178" t="s">
        <v>1256</v>
      </c>
      <c r="H148" s="179">
        <v>1</v>
      </c>
      <c r="I148" s="180">
        <v>960</v>
      </c>
      <c r="J148" s="180">
        <f>ROUND(I148*H148,2)</f>
        <v>960</v>
      </c>
      <c r="K148" s="181"/>
      <c r="L148" s="32"/>
      <c r="M148" s="182" t="s">
        <v>1</v>
      </c>
      <c r="N148" s="183" t="s">
        <v>38</v>
      </c>
      <c r="O148" s="184">
        <v>0</v>
      </c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6" t="s">
        <v>195</v>
      </c>
      <c r="AT148" s="186" t="s">
        <v>191</v>
      </c>
      <c r="AU148" s="186" t="s">
        <v>79</v>
      </c>
      <c r="AY148" s="18" t="s">
        <v>189</v>
      </c>
      <c r="BE148" s="187">
        <f>IF(N148="základní",J148,0)</f>
        <v>960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79</v>
      </c>
      <c r="BK148" s="187">
        <f>ROUND(I148*H148,2)</f>
        <v>960</v>
      </c>
      <c r="BL148" s="18" t="s">
        <v>195</v>
      </c>
      <c r="BM148" s="186" t="s">
        <v>311</v>
      </c>
    </row>
    <row r="149" s="2" customFormat="1" ht="21.75" customHeight="1">
      <c r="A149" s="31"/>
      <c r="B149" s="174"/>
      <c r="C149" s="175" t="s">
        <v>261</v>
      </c>
      <c r="D149" s="175" t="s">
        <v>191</v>
      </c>
      <c r="E149" s="176" t="s">
        <v>1386</v>
      </c>
      <c r="F149" s="177" t="s">
        <v>1387</v>
      </c>
      <c r="G149" s="178" t="s">
        <v>1256</v>
      </c>
      <c r="H149" s="179">
        <v>1</v>
      </c>
      <c r="I149" s="180">
        <v>298</v>
      </c>
      <c r="J149" s="180">
        <f>ROUND(I149*H149,2)</f>
        <v>298</v>
      </c>
      <c r="K149" s="181"/>
      <c r="L149" s="32"/>
      <c r="M149" s="182" t="s">
        <v>1</v>
      </c>
      <c r="N149" s="183" t="s">
        <v>38</v>
      </c>
      <c r="O149" s="184">
        <v>0</v>
      </c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6" t="s">
        <v>195</v>
      </c>
      <c r="AT149" s="186" t="s">
        <v>191</v>
      </c>
      <c r="AU149" s="186" t="s">
        <v>79</v>
      </c>
      <c r="AY149" s="18" t="s">
        <v>189</v>
      </c>
      <c r="BE149" s="187">
        <f>IF(N149="základní",J149,0)</f>
        <v>298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8" t="s">
        <v>79</v>
      </c>
      <c r="BK149" s="187">
        <f>ROUND(I149*H149,2)</f>
        <v>298</v>
      </c>
      <c r="BL149" s="18" t="s">
        <v>195</v>
      </c>
      <c r="BM149" s="186" t="s">
        <v>322</v>
      </c>
    </row>
    <row r="150" s="12" customFormat="1" ht="25.92" customHeight="1">
      <c r="A150" s="12"/>
      <c r="B150" s="162"/>
      <c r="C150" s="12"/>
      <c r="D150" s="163" t="s">
        <v>72</v>
      </c>
      <c r="E150" s="164" t="s">
        <v>1292</v>
      </c>
      <c r="F150" s="164" t="s">
        <v>190</v>
      </c>
      <c r="G150" s="12"/>
      <c r="H150" s="12"/>
      <c r="I150" s="12"/>
      <c r="J150" s="165">
        <f>BK150</f>
        <v>6595.6900000000005</v>
      </c>
      <c r="K150" s="12"/>
      <c r="L150" s="162"/>
      <c r="M150" s="166"/>
      <c r="N150" s="167"/>
      <c r="O150" s="167"/>
      <c r="P150" s="168">
        <f>SUM(P151:P160)</f>
        <v>0</v>
      </c>
      <c r="Q150" s="167"/>
      <c r="R150" s="168">
        <f>SUM(R151:R160)</f>
        <v>0</v>
      </c>
      <c r="S150" s="167"/>
      <c r="T150" s="169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3" t="s">
        <v>79</v>
      </c>
      <c r="AT150" s="170" t="s">
        <v>72</v>
      </c>
      <c r="AU150" s="170" t="s">
        <v>73</v>
      </c>
      <c r="AY150" s="163" t="s">
        <v>189</v>
      </c>
      <c r="BK150" s="171">
        <f>SUM(BK151:BK160)</f>
        <v>6595.6900000000005</v>
      </c>
    </row>
    <row r="151" s="2" customFormat="1" ht="16.5" customHeight="1">
      <c r="A151" s="31"/>
      <c r="B151" s="174"/>
      <c r="C151" s="175" t="s">
        <v>267</v>
      </c>
      <c r="D151" s="175" t="s">
        <v>191</v>
      </c>
      <c r="E151" s="176" t="s">
        <v>1388</v>
      </c>
      <c r="F151" s="177" t="s">
        <v>1389</v>
      </c>
      <c r="G151" s="178" t="s">
        <v>256</v>
      </c>
      <c r="H151" s="179">
        <v>8</v>
      </c>
      <c r="I151" s="180">
        <v>191</v>
      </c>
      <c r="J151" s="180">
        <f>ROUND(I151*H151,2)</f>
        <v>1528</v>
      </c>
      <c r="K151" s="181"/>
      <c r="L151" s="32"/>
      <c r="M151" s="182" t="s">
        <v>1</v>
      </c>
      <c r="N151" s="183" t="s">
        <v>38</v>
      </c>
      <c r="O151" s="184">
        <v>0</v>
      </c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6" t="s">
        <v>195</v>
      </c>
      <c r="AT151" s="186" t="s">
        <v>191</v>
      </c>
      <c r="AU151" s="186" t="s">
        <v>79</v>
      </c>
      <c r="AY151" s="18" t="s">
        <v>189</v>
      </c>
      <c r="BE151" s="187">
        <f>IF(N151="základní",J151,0)</f>
        <v>1528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8" t="s">
        <v>79</v>
      </c>
      <c r="BK151" s="187">
        <f>ROUND(I151*H151,2)</f>
        <v>1528</v>
      </c>
      <c r="BL151" s="18" t="s">
        <v>195</v>
      </c>
      <c r="BM151" s="186" t="s">
        <v>334</v>
      </c>
    </row>
    <row r="152" s="2" customFormat="1" ht="16.5" customHeight="1">
      <c r="A152" s="31"/>
      <c r="B152" s="174"/>
      <c r="C152" s="175" t="s">
        <v>8</v>
      </c>
      <c r="D152" s="175" t="s">
        <v>191</v>
      </c>
      <c r="E152" s="176" t="s">
        <v>1390</v>
      </c>
      <c r="F152" s="177" t="s">
        <v>1391</v>
      </c>
      <c r="G152" s="178" t="s">
        <v>256</v>
      </c>
      <c r="H152" s="179">
        <v>8</v>
      </c>
      <c r="I152" s="180">
        <v>19.199999999999999</v>
      </c>
      <c r="J152" s="180">
        <f>ROUND(I152*H152,2)</f>
        <v>153.59999999999999</v>
      </c>
      <c r="K152" s="181"/>
      <c r="L152" s="32"/>
      <c r="M152" s="182" t="s">
        <v>1</v>
      </c>
      <c r="N152" s="183" t="s">
        <v>38</v>
      </c>
      <c r="O152" s="184">
        <v>0</v>
      </c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6" t="s">
        <v>195</v>
      </c>
      <c r="AT152" s="186" t="s">
        <v>191</v>
      </c>
      <c r="AU152" s="186" t="s">
        <v>79</v>
      </c>
      <c r="AY152" s="18" t="s">
        <v>189</v>
      </c>
      <c r="BE152" s="187">
        <f>IF(N152="základní",J152,0)</f>
        <v>153.59999999999999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79</v>
      </c>
      <c r="BK152" s="187">
        <f>ROUND(I152*H152,2)</f>
        <v>153.59999999999999</v>
      </c>
      <c r="BL152" s="18" t="s">
        <v>195</v>
      </c>
      <c r="BM152" s="186" t="s">
        <v>345</v>
      </c>
    </row>
    <row r="153" s="2" customFormat="1" ht="16.5" customHeight="1">
      <c r="A153" s="31"/>
      <c r="B153" s="174"/>
      <c r="C153" s="175" t="s">
        <v>153</v>
      </c>
      <c r="D153" s="175" t="s">
        <v>191</v>
      </c>
      <c r="E153" s="176" t="s">
        <v>1392</v>
      </c>
      <c r="F153" s="177" t="s">
        <v>1393</v>
      </c>
      <c r="G153" s="178" t="s">
        <v>256</v>
      </c>
      <c r="H153" s="179">
        <v>8</v>
      </c>
      <c r="I153" s="180">
        <v>46.600000000000001</v>
      </c>
      <c r="J153" s="180">
        <f>ROUND(I153*H153,2)</f>
        <v>372.80000000000001</v>
      </c>
      <c r="K153" s="181"/>
      <c r="L153" s="32"/>
      <c r="M153" s="182" t="s">
        <v>1</v>
      </c>
      <c r="N153" s="183" t="s">
        <v>38</v>
      </c>
      <c r="O153" s="184">
        <v>0</v>
      </c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6" t="s">
        <v>195</v>
      </c>
      <c r="AT153" s="186" t="s">
        <v>191</v>
      </c>
      <c r="AU153" s="186" t="s">
        <v>79</v>
      </c>
      <c r="AY153" s="18" t="s">
        <v>189</v>
      </c>
      <c r="BE153" s="187">
        <f>IF(N153="základní",J153,0)</f>
        <v>372.80000000000001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8" t="s">
        <v>79</v>
      </c>
      <c r="BK153" s="187">
        <f>ROUND(I153*H153,2)</f>
        <v>372.80000000000001</v>
      </c>
      <c r="BL153" s="18" t="s">
        <v>195</v>
      </c>
      <c r="BM153" s="186" t="s">
        <v>361</v>
      </c>
    </row>
    <row r="154" s="2" customFormat="1" ht="16.5" customHeight="1">
      <c r="A154" s="31"/>
      <c r="B154" s="174"/>
      <c r="C154" s="175" t="s">
        <v>287</v>
      </c>
      <c r="D154" s="175" t="s">
        <v>191</v>
      </c>
      <c r="E154" s="176" t="s">
        <v>1394</v>
      </c>
      <c r="F154" s="177" t="s">
        <v>1395</v>
      </c>
      <c r="G154" s="178" t="s">
        <v>256</v>
      </c>
      <c r="H154" s="179">
        <v>8</v>
      </c>
      <c r="I154" s="180">
        <v>60.700000000000003</v>
      </c>
      <c r="J154" s="180">
        <f>ROUND(I154*H154,2)</f>
        <v>485.60000000000002</v>
      </c>
      <c r="K154" s="181"/>
      <c r="L154" s="32"/>
      <c r="M154" s="182" t="s">
        <v>1</v>
      </c>
      <c r="N154" s="183" t="s">
        <v>38</v>
      </c>
      <c r="O154" s="184">
        <v>0</v>
      </c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6" t="s">
        <v>195</v>
      </c>
      <c r="AT154" s="186" t="s">
        <v>191</v>
      </c>
      <c r="AU154" s="186" t="s">
        <v>79</v>
      </c>
      <c r="AY154" s="18" t="s">
        <v>189</v>
      </c>
      <c r="BE154" s="187">
        <f>IF(N154="základní",J154,0)</f>
        <v>485.60000000000002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79</v>
      </c>
      <c r="BK154" s="187">
        <f>ROUND(I154*H154,2)</f>
        <v>485.60000000000002</v>
      </c>
      <c r="BL154" s="18" t="s">
        <v>195</v>
      </c>
      <c r="BM154" s="186" t="s">
        <v>370</v>
      </c>
    </row>
    <row r="155" s="2" customFormat="1" ht="16.5" customHeight="1">
      <c r="A155" s="31"/>
      <c r="B155" s="174"/>
      <c r="C155" s="175" t="s">
        <v>293</v>
      </c>
      <c r="D155" s="175" t="s">
        <v>191</v>
      </c>
      <c r="E155" s="176" t="s">
        <v>1319</v>
      </c>
      <c r="F155" s="177" t="s">
        <v>1320</v>
      </c>
      <c r="G155" s="178" t="s">
        <v>276</v>
      </c>
      <c r="H155" s="179">
        <v>0.02</v>
      </c>
      <c r="I155" s="180">
        <v>844</v>
      </c>
      <c r="J155" s="180">
        <f>ROUND(I155*H155,2)</f>
        <v>16.879999999999999</v>
      </c>
      <c r="K155" s="181"/>
      <c r="L155" s="32"/>
      <c r="M155" s="182" t="s">
        <v>1</v>
      </c>
      <c r="N155" s="183" t="s">
        <v>38</v>
      </c>
      <c r="O155" s="184">
        <v>0</v>
      </c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6" t="s">
        <v>195</v>
      </c>
      <c r="AT155" s="186" t="s">
        <v>191</v>
      </c>
      <c r="AU155" s="186" t="s">
        <v>79</v>
      </c>
      <c r="AY155" s="18" t="s">
        <v>189</v>
      </c>
      <c r="BE155" s="187">
        <f>IF(N155="základní",J155,0)</f>
        <v>16.879999999999999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79</v>
      </c>
      <c r="BK155" s="187">
        <f>ROUND(I155*H155,2)</f>
        <v>16.879999999999999</v>
      </c>
      <c r="BL155" s="18" t="s">
        <v>195</v>
      </c>
      <c r="BM155" s="186" t="s">
        <v>380</v>
      </c>
    </row>
    <row r="156" s="2" customFormat="1" ht="16.5" customHeight="1">
      <c r="A156" s="31"/>
      <c r="B156" s="174"/>
      <c r="C156" s="175" t="s">
        <v>298</v>
      </c>
      <c r="D156" s="175" t="s">
        <v>191</v>
      </c>
      <c r="E156" s="176" t="s">
        <v>1396</v>
      </c>
      <c r="F156" s="177" t="s">
        <v>1397</v>
      </c>
      <c r="G156" s="178" t="s">
        <v>218</v>
      </c>
      <c r="H156" s="179">
        <v>2.7999999999999998</v>
      </c>
      <c r="I156" s="180">
        <v>41.399999999999999</v>
      </c>
      <c r="J156" s="180">
        <f>ROUND(I156*H156,2)</f>
        <v>115.92</v>
      </c>
      <c r="K156" s="181"/>
      <c r="L156" s="32"/>
      <c r="M156" s="182" t="s">
        <v>1</v>
      </c>
      <c r="N156" s="183" t="s">
        <v>38</v>
      </c>
      <c r="O156" s="184">
        <v>0</v>
      </c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6" t="s">
        <v>195</v>
      </c>
      <c r="AT156" s="186" t="s">
        <v>191</v>
      </c>
      <c r="AU156" s="186" t="s">
        <v>79</v>
      </c>
      <c r="AY156" s="18" t="s">
        <v>189</v>
      </c>
      <c r="BE156" s="187">
        <f>IF(N156="základní",J156,0)</f>
        <v>115.92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79</v>
      </c>
      <c r="BK156" s="187">
        <f>ROUND(I156*H156,2)</f>
        <v>115.92</v>
      </c>
      <c r="BL156" s="18" t="s">
        <v>195</v>
      </c>
      <c r="BM156" s="186" t="s">
        <v>389</v>
      </c>
    </row>
    <row r="157" s="2" customFormat="1" ht="21.75" customHeight="1">
      <c r="A157" s="31"/>
      <c r="B157" s="174"/>
      <c r="C157" s="175" t="s">
        <v>303</v>
      </c>
      <c r="D157" s="175" t="s">
        <v>191</v>
      </c>
      <c r="E157" s="176" t="s">
        <v>1398</v>
      </c>
      <c r="F157" s="177" t="s">
        <v>1399</v>
      </c>
      <c r="G157" s="178" t="s">
        <v>1256</v>
      </c>
      <c r="H157" s="179">
        <v>1</v>
      </c>
      <c r="I157" s="180">
        <v>1070</v>
      </c>
      <c r="J157" s="180">
        <f>ROUND(I157*H157,2)</f>
        <v>1070</v>
      </c>
      <c r="K157" s="181"/>
      <c r="L157" s="32"/>
      <c r="M157" s="182" t="s">
        <v>1</v>
      </c>
      <c r="N157" s="183" t="s">
        <v>38</v>
      </c>
      <c r="O157" s="184">
        <v>0</v>
      </c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6" t="s">
        <v>195</v>
      </c>
      <c r="AT157" s="186" t="s">
        <v>191</v>
      </c>
      <c r="AU157" s="186" t="s">
        <v>79</v>
      </c>
      <c r="AY157" s="18" t="s">
        <v>189</v>
      </c>
      <c r="BE157" s="187">
        <f>IF(N157="základní",J157,0)</f>
        <v>1070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8" t="s">
        <v>79</v>
      </c>
      <c r="BK157" s="187">
        <f>ROUND(I157*H157,2)</f>
        <v>1070</v>
      </c>
      <c r="BL157" s="18" t="s">
        <v>195</v>
      </c>
      <c r="BM157" s="186" t="s">
        <v>398</v>
      </c>
    </row>
    <row r="158" s="2" customFormat="1" ht="21.75" customHeight="1">
      <c r="A158" s="31"/>
      <c r="B158" s="174"/>
      <c r="C158" s="175" t="s">
        <v>7</v>
      </c>
      <c r="D158" s="175" t="s">
        <v>191</v>
      </c>
      <c r="E158" s="176" t="s">
        <v>1317</v>
      </c>
      <c r="F158" s="177" t="s">
        <v>1318</v>
      </c>
      <c r="G158" s="178" t="s">
        <v>276</v>
      </c>
      <c r="H158" s="179">
        <v>0.82999999999999996</v>
      </c>
      <c r="I158" s="180">
        <v>2460</v>
      </c>
      <c r="J158" s="180">
        <f>ROUND(I158*H158,2)</f>
        <v>2041.8</v>
      </c>
      <c r="K158" s="181"/>
      <c r="L158" s="32"/>
      <c r="M158" s="182" t="s">
        <v>1</v>
      </c>
      <c r="N158" s="183" t="s">
        <v>38</v>
      </c>
      <c r="O158" s="184">
        <v>0</v>
      </c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6" t="s">
        <v>195</v>
      </c>
      <c r="AT158" s="186" t="s">
        <v>191</v>
      </c>
      <c r="AU158" s="186" t="s">
        <v>79</v>
      </c>
      <c r="AY158" s="18" t="s">
        <v>189</v>
      </c>
      <c r="BE158" s="187">
        <f>IF(N158="základní",J158,0)</f>
        <v>2041.8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79</v>
      </c>
      <c r="BK158" s="187">
        <f>ROUND(I158*H158,2)</f>
        <v>2041.8</v>
      </c>
      <c r="BL158" s="18" t="s">
        <v>195</v>
      </c>
      <c r="BM158" s="186" t="s">
        <v>407</v>
      </c>
    </row>
    <row r="159" s="2" customFormat="1" ht="16.5" customHeight="1">
      <c r="A159" s="31"/>
      <c r="B159" s="174"/>
      <c r="C159" s="175" t="s">
        <v>311</v>
      </c>
      <c r="D159" s="175" t="s">
        <v>191</v>
      </c>
      <c r="E159" s="176" t="s">
        <v>1319</v>
      </c>
      <c r="F159" s="177" t="s">
        <v>1320</v>
      </c>
      <c r="G159" s="178" t="s">
        <v>276</v>
      </c>
      <c r="H159" s="179">
        <v>0.82999999999999996</v>
      </c>
      <c r="I159" s="180">
        <v>844</v>
      </c>
      <c r="J159" s="180">
        <f>ROUND(I159*H159,2)</f>
        <v>700.51999999999998</v>
      </c>
      <c r="K159" s="181"/>
      <c r="L159" s="32"/>
      <c r="M159" s="182" t="s">
        <v>1</v>
      </c>
      <c r="N159" s="183" t="s">
        <v>38</v>
      </c>
      <c r="O159" s="184">
        <v>0</v>
      </c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6" t="s">
        <v>195</v>
      </c>
      <c r="AT159" s="186" t="s">
        <v>191</v>
      </c>
      <c r="AU159" s="186" t="s">
        <v>79</v>
      </c>
      <c r="AY159" s="18" t="s">
        <v>189</v>
      </c>
      <c r="BE159" s="187">
        <f>IF(N159="základní",J159,0)</f>
        <v>700.51999999999998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79</v>
      </c>
      <c r="BK159" s="187">
        <f>ROUND(I159*H159,2)</f>
        <v>700.51999999999998</v>
      </c>
      <c r="BL159" s="18" t="s">
        <v>195</v>
      </c>
      <c r="BM159" s="186" t="s">
        <v>417</v>
      </c>
    </row>
    <row r="160" s="2" customFormat="1" ht="16.5" customHeight="1">
      <c r="A160" s="31"/>
      <c r="B160" s="174"/>
      <c r="C160" s="175" t="s">
        <v>316</v>
      </c>
      <c r="D160" s="175" t="s">
        <v>191</v>
      </c>
      <c r="E160" s="176" t="s">
        <v>1323</v>
      </c>
      <c r="F160" s="177" t="s">
        <v>1324</v>
      </c>
      <c r="G160" s="178" t="s">
        <v>1261</v>
      </c>
      <c r="H160" s="179">
        <v>1</v>
      </c>
      <c r="I160" s="180">
        <v>110.56999999999999</v>
      </c>
      <c r="J160" s="180">
        <f>ROUND(I160*H160,2)</f>
        <v>110.56999999999999</v>
      </c>
      <c r="K160" s="181"/>
      <c r="L160" s="32"/>
      <c r="M160" s="182" t="s">
        <v>1</v>
      </c>
      <c r="N160" s="183" t="s">
        <v>38</v>
      </c>
      <c r="O160" s="184">
        <v>0</v>
      </c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6" t="s">
        <v>195</v>
      </c>
      <c r="AT160" s="186" t="s">
        <v>191</v>
      </c>
      <c r="AU160" s="186" t="s">
        <v>79</v>
      </c>
      <c r="AY160" s="18" t="s">
        <v>189</v>
      </c>
      <c r="BE160" s="187">
        <f>IF(N160="základní",J160,0)</f>
        <v>110.56999999999999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8" t="s">
        <v>79</v>
      </c>
      <c r="BK160" s="187">
        <f>ROUND(I160*H160,2)</f>
        <v>110.56999999999999</v>
      </c>
      <c r="BL160" s="18" t="s">
        <v>195</v>
      </c>
      <c r="BM160" s="186" t="s">
        <v>1400</v>
      </c>
    </row>
    <row r="161" s="12" customFormat="1" ht="25.92" customHeight="1">
      <c r="A161" s="12"/>
      <c r="B161" s="162"/>
      <c r="C161" s="12"/>
      <c r="D161" s="163" t="s">
        <v>72</v>
      </c>
      <c r="E161" s="164" t="s">
        <v>1314</v>
      </c>
      <c r="F161" s="164" t="s">
        <v>1327</v>
      </c>
      <c r="G161" s="12"/>
      <c r="H161" s="12"/>
      <c r="I161" s="12"/>
      <c r="J161" s="165">
        <f>BK161</f>
        <v>4800</v>
      </c>
      <c r="K161" s="12"/>
      <c r="L161" s="162"/>
      <c r="M161" s="166"/>
      <c r="N161" s="167"/>
      <c r="O161" s="167"/>
      <c r="P161" s="168">
        <f>SUM(P162:P164)</f>
        <v>0</v>
      </c>
      <c r="Q161" s="167"/>
      <c r="R161" s="168">
        <f>SUM(R162:R164)</f>
        <v>0</v>
      </c>
      <c r="S161" s="167"/>
      <c r="T161" s="16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3" t="s">
        <v>79</v>
      </c>
      <c r="AT161" s="170" t="s">
        <v>72</v>
      </c>
      <c r="AU161" s="170" t="s">
        <v>73</v>
      </c>
      <c r="AY161" s="163" t="s">
        <v>189</v>
      </c>
      <c r="BK161" s="171">
        <f>SUM(BK162:BK164)</f>
        <v>4800</v>
      </c>
    </row>
    <row r="162" s="2" customFormat="1" ht="16.5" customHeight="1">
      <c r="A162" s="31"/>
      <c r="B162" s="174"/>
      <c r="C162" s="175" t="s">
        <v>322</v>
      </c>
      <c r="D162" s="175" t="s">
        <v>191</v>
      </c>
      <c r="E162" s="176" t="s">
        <v>1401</v>
      </c>
      <c r="F162" s="177" t="s">
        <v>1402</v>
      </c>
      <c r="G162" s="178" t="s">
        <v>1043</v>
      </c>
      <c r="H162" s="179">
        <v>2</v>
      </c>
      <c r="I162" s="180">
        <v>600</v>
      </c>
      <c r="J162" s="180">
        <f>ROUND(I162*H162,2)</f>
        <v>1200</v>
      </c>
      <c r="K162" s="181"/>
      <c r="L162" s="32"/>
      <c r="M162" s="182" t="s">
        <v>1</v>
      </c>
      <c r="N162" s="183" t="s">
        <v>38</v>
      </c>
      <c r="O162" s="184">
        <v>0</v>
      </c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6" t="s">
        <v>195</v>
      </c>
      <c r="AT162" s="186" t="s">
        <v>191</v>
      </c>
      <c r="AU162" s="186" t="s">
        <v>79</v>
      </c>
      <c r="AY162" s="18" t="s">
        <v>189</v>
      </c>
      <c r="BE162" s="187">
        <f>IF(N162="základní",J162,0)</f>
        <v>1200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8" t="s">
        <v>79</v>
      </c>
      <c r="BK162" s="187">
        <f>ROUND(I162*H162,2)</f>
        <v>1200</v>
      </c>
      <c r="BL162" s="18" t="s">
        <v>195</v>
      </c>
      <c r="BM162" s="186" t="s">
        <v>426</v>
      </c>
    </row>
    <row r="163" s="2" customFormat="1" ht="16.5" customHeight="1">
      <c r="A163" s="31"/>
      <c r="B163" s="174"/>
      <c r="C163" s="175" t="s">
        <v>329</v>
      </c>
      <c r="D163" s="175" t="s">
        <v>191</v>
      </c>
      <c r="E163" s="176" t="s">
        <v>1403</v>
      </c>
      <c r="F163" s="177" t="s">
        <v>1404</v>
      </c>
      <c r="G163" s="178" t="s">
        <v>1043</v>
      </c>
      <c r="H163" s="179">
        <v>2</v>
      </c>
      <c r="I163" s="180">
        <v>900</v>
      </c>
      <c r="J163" s="180">
        <f>ROUND(I163*H163,2)</f>
        <v>1800</v>
      </c>
      <c r="K163" s="181"/>
      <c r="L163" s="32"/>
      <c r="M163" s="182" t="s">
        <v>1</v>
      </c>
      <c r="N163" s="183" t="s">
        <v>38</v>
      </c>
      <c r="O163" s="184">
        <v>0</v>
      </c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6" t="s">
        <v>195</v>
      </c>
      <c r="AT163" s="186" t="s">
        <v>191</v>
      </c>
      <c r="AU163" s="186" t="s">
        <v>79</v>
      </c>
      <c r="AY163" s="18" t="s">
        <v>189</v>
      </c>
      <c r="BE163" s="187">
        <f>IF(N163="základní",J163,0)</f>
        <v>1800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8" t="s">
        <v>79</v>
      </c>
      <c r="BK163" s="187">
        <f>ROUND(I163*H163,2)</f>
        <v>1800</v>
      </c>
      <c r="BL163" s="18" t="s">
        <v>195</v>
      </c>
      <c r="BM163" s="186" t="s">
        <v>436</v>
      </c>
    </row>
    <row r="164" s="2" customFormat="1" ht="16.5" customHeight="1">
      <c r="A164" s="31"/>
      <c r="B164" s="174"/>
      <c r="C164" s="175" t="s">
        <v>334</v>
      </c>
      <c r="D164" s="175" t="s">
        <v>191</v>
      </c>
      <c r="E164" s="176" t="s">
        <v>1328</v>
      </c>
      <c r="F164" s="177" t="s">
        <v>1329</v>
      </c>
      <c r="G164" s="178" t="s">
        <v>1043</v>
      </c>
      <c r="H164" s="179">
        <v>2</v>
      </c>
      <c r="I164" s="180">
        <v>900</v>
      </c>
      <c r="J164" s="180">
        <f>ROUND(I164*H164,2)</f>
        <v>1800</v>
      </c>
      <c r="K164" s="181"/>
      <c r="L164" s="32"/>
      <c r="M164" s="182" t="s">
        <v>1</v>
      </c>
      <c r="N164" s="183" t="s">
        <v>38</v>
      </c>
      <c r="O164" s="184">
        <v>0</v>
      </c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6" t="s">
        <v>195</v>
      </c>
      <c r="AT164" s="186" t="s">
        <v>191</v>
      </c>
      <c r="AU164" s="186" t="s">
        <v>79</v>
      </c>
      <c r="AY164" s="18" t="s">
        <v>189</v>
      </c>
      <c r="BE164" s="187">
        <f>IF(N164="základní",J164,0)</f>
        <v>1800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79</v>
      </c>
      <c r="BK164" s="187">
        <f>ROUND(I164*H164,2)</f>
        <v>1800</v>
      </c>
      <c r="BL164" s="18" t="s">
        <v>195</v>
      </c>
      <c r="BM164" s="186" t="s">
        <v>447</v>
      </c>
    </row>
    <row r="165" s="12" customFormat="1" ht="25.92" customHeight="1">
      <c r="A165" s="12"/>
      <c r="B165" s="162"/>
      <c r="C165" s="12"/>
      <c r="D165" s="163" t="s">
        <v>72</v>
      </c>
      <c r="E165" s="164" t="s">
        <v>1332</v>
      </c>
      <c r="F165" s="164" t="s">
        <v>1333</v>
      </c>
      <c r="G165" s="12"/>
      <c r="H165" s="12"/>
      <c r="I165" s="12"/>
      <c r="J165" s="165">
        <f>BK165</f>
        <v>7236.8199999999997</v>
      </c>
      <c r="K165" s="12"/>
      <c r="L165" s="162"/>
      <c r="M165" s="166"/>
      <c r="N165" s="167"/>
      <c r="O165" s="167"/>
      <c r="P165" s="168">
        <f>P166+P168+P170</f>
        <v>0</v>
      </c>
      <c r="Q165" s="167"/>
      <c r="R165" s="168">
        <f>R166+R168+R170</f>
        <v>0</v>
      </c>
      <c r="S165" s="167"/>
      <c r="T165" s="169">
        <f>T166+T168+T170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3" t="s">
        <v>210</v>
      </c>
      <c r="AT165" s="170" t="s">
        <v>72</v>
      </c>
      <c r="AU165" s="170" t="s">
        <v>73</v>
      </c>
      <c r="AY165" s="163" t="s">
        <v>189</v>
      </c>
      <c r="BK165" s="171">
        <f>BK166+BK168+BK170</f>
        <v>7236.8199999999997</v>
      </c>
    </row>
    <row r="166" s="12" customFormat="1" ht="22.8" customHeight="1">
      <c r="A166" s="12"/>
      <c r="B166" s="162"/>
      <c r="C166" s="12"/>
      <c r="D166" s="163" t="s">
        <v>72</v>
      </c>
      <c r="E166" s="172" t="s">
        <v>1334</v>
      </c>
      <c r="F166" s="172" t="s">
        <v>1335</v>
      </c>
      <c r="G166" s="12"/>
      <c r="H166" s="12"/>
      <c r="I166" s="12"/>
      <c r="J166" s="173">
        <f>BK166</f>
        <v>4000</v>
      </c>
      <c r="K166" s="12"/>
      <c r="L166" s="162"/>
      <c r="M166" s="166"/>
      <c r="N166" s="167"/>
      <c r="O166" s="167"/>
      <c r="P166" s="168">
        <f>P167</f>
        <v>0</v>
      </c>
      <c r="Q166" s="167"/>
      <c r="R166" s="168">
        <f>R167</f>
        <v>0</v>
      </c>
      <c r="S166" s="167"/>
      <c r="T166" s="169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3" t="s">
        <v>210</v>
      </c>
      <c r="AT166" s="170" t="s">
        <v>72</v>
      </c>
      <c r="AU166" s="170" t="s">
        <v>79</v>
      </c>
      <c r="AY166" s="163" t="s">
        <v>189</v>
      </c>
      <c r="BK166" s="171">
        <f>BK167</f>
        <v>4000</v>
      </c>
    </row>
    <row r="167" s="2" customFormat="1" ht="16.5" customHeight="1">
      <c r="A167" s="31"/>
      <c r="B167" s="174"/>
      <c r="C167" s="175" t="s">
        <v>339</v>
      </c>
      <c r="D167" s="175" t="s">
        <v>191</v>
      </c>
      <c r="E167" s="176" t="s">
        <v>1405</v>
      </c>
      <c r="F167" s="177" t="s">
        <v>1406</v>
      </c>
      <c r="G167" s="178" t="s">
        <v>1338</v>
      </c>
      <c r="H167" s="179">
        <v>1</v>
      </c>
      <c r="I167" s="180">
        <v>4000</v>
      </c>
      <c r="J167" s="180">
        <f>ROUND(I167*H167,2)</f>
        <v>4000</v>
      </c>
      <c r="K167" s="181"/>
      <c r="L167" s="32"/>
      <c r="M167" s="182" t="s">
        <v>1</v>
      </c>
      <c r="N167" s="183" t="s">
        <v>38</v>
      </c>
      <c r="O167" s="184">
        <v>0</v>
      </c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6" t="s">
        <v>1339</v>
      </c>
      <c r="AT167" s="186" t="s">
        <v>191</v>
      </c>
      <c r="AU167" s="186" t="s">
        <v>81</v>
      </c>
      <c r="AY167" s="18" t="s">
        <v>189</v>
      </c>
      <c r="BE167" s="187">
        <f>IF(N167="základní",J167,0)</f>
        <v>4000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79</v>
      </c>
      <c r="BK167" s="187">
        <f>ROUND(I167*H167,2)</f>
        <v>4000</v>
      </c>
      <c r="BL167" s="18" t="s">
        <v>1339</v>
      </c>
      <c r="BM167" s="186" t="s">
        <v>1407</v>
      </c>
    </row>
    <row r="168" s="12" customFormat="1" ht="22.8" customHeight="1">
      <c r="A168" s="12"/>
      <c r="B168" s="162"/>
      <c r="C168" s="12"/>
      <c r="D168" s="163" t="s">
        <v>72</v>
      </c>
      <c r="E168" s="172" t="s">
        <v>1344</v>
      </c>
      <c r="F168" s="172" t="s">
        <v>1345</v>
      </c>
      <c r="G168" s="12"/>
      <c r="H168" s="12"/>
      <c r="I168" s="12"/>
      <c r="J168" s="173">
        <f>BK168</f>
        <v>573.82000000000005</v>
      </c>
      <c r="K168" s="12"/>
      <c r="L168" s="162"/>
      <c r="M168" s="166"/>
      <c r="N168" s="167"/>
      <c r="O168" s="167"/>
      <c r="P168" s="168">
        <f>P169</f>
        <v>0</v>
      </c>
      <c r="Q168" s="167"/>
      <c r="R168" s="168">
        <f>R169</f>
        <v>0</v>
      </c>
      <c r="S168" s="167"/>
      <c r="T168" s="16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3" t="s">
        <v>210</v>
      </c>
      <c r="AT168" s="170" t="s">
        <v>72</v>
      </c>
      <c r="AU168" s="170" t="s">
        <v>79</v>
      </c>
      <c r="AY168" s="163" t="s">
        <v>189</v>
      </c>
      <c r="BK168" s="171">
        <f>BK169</f>
        <v>573.82000000000005</v>
      </c>
    </row>
    <row r="169" s="2" customFormat="1" ht="16.5" customHeight="1">
      <c r="A169" s="31"/>
      <c r="B169" s="174"/>
      <c r="C169" s="175" t="s">
        <v>345</v>
      </c>
      <c r="D169" s="175" t="s">
        <v>191</v>
      </c>
      <c r="E169" s="176" t="s">
        <v>1346</v>
      </c>
      <c r="F169" s="177" t="s">
        <v>1345</v>
      </c>
      <c r="G169" s="178" t="s">
        <v>1261</v>
      </c>
      <c r="H169" s="179">
        <v>3.25</v>
      </c>
      <c r="I169" s="180">
        <v>176.56</v>
      </c>
      <c r="J169" s="180">
        <f>ROUND(I169*H169,2)</f>
        <v>573.82000000000005</v>
      </c>
      <c r="K169" s="181"/>
      <c r="L169" s="32"/>
      <c r="M169" s="182" t="s">
        <v>1</v>
      </c>
      <c r="N169" s="183" t="s">
        <v>38</v>
      </c>
      <c r="O169" s="184">
        <v>0</v>
      </c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6" t="s">
        <v>1339</v>
      </c>
      <c r="AT169" s="186" t="s">
        <v>191</v>
      </c>
      <c r="AU169" s="186" t="s">
        <v>81</v>
      </c>
      <c r="AY169" s="18" t="s">
        <v>189</v>
      </c>
      <c r="BE169" s="187">
        <f>IF(N169="základní",J169,0)</f>
        <v>573.82000000000005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8" t="s">
        <v>79</v>
      </c>
      <c r="BK169" s="187">
        <f>ROUND(I169*H169,2)</f>
        <v>573.82000000000005</v>
      </c>
      <c r="BL169" s="18" t="s">
        <v>1339</v>
      </c>
      <c r="BM169" s="186" t="s">
        <v>1408</v>
      </c>
    </row>
    <row r="170" s="12" customFormat="1" ht="22.8" customHeight="1">
      <c r="A170" s="12"/>
      <c r="B170" s="162"/>
      <c r="C170" s="12"/>
      <c r="D170" s="163" t="s">
        <v>72</v>
      </c>
      <c r="E170" s="172" t="s">
        <v>1348</v>
      </c>
      <c r="F170" s="172" t="s">
        <v>1349</v>
      </c>
      <c r="G170" s="12"/>
      <c r="H170" s="12"/>
      <c r="I170" s="12"/>
      <c r="J170" s="173">
        <f>BK170</f>
        <v>2663</v>
      </c>
      <c r="K170" s="12"/>
      <c r="L170" s="162"/>
      <c r="M170" s="166"/>
      <c r="N170" s="167"/>
      <c r="O170" s="167"/>
      <c r="P170" s="168">
        <f>SUM(P171:P173)</f>
        <v>0</v>
      </c>
      <c r="Q170" s="167"/>
      <c r="R170" s="168">
        <f>SUM(R171:R173)</f>
        <v>0</v>
      </c>
      <c r="S170" s="167"/>
      <c r="T170" s="169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3" t="s">
        <v>210</v>
      </c>
      <c r="AT170" s="170" t="s">
        <v>72</v>
      </c>
      <c r="AU170" s="170" t="s">
        <v>79</v>
      </c>
      <c r="AY170" s="163" t="s">
        <v>189</v>
      </c>
      <c r="BK170" s="171">
        <f>SUM(BK171:BK173)</f>
        <v>2663</v>
      </c>
    </row>
    <row r="171" s="2" customFormat="1" ht="16.5" customHeight="1">
      <c r="A171" s="31"/>
      <c r="B171" s="174"/>
      <c r="C171" s="175" t="s">
        <v>356</v>
      </c>
      <c r="D171" s="175" t="s">
        <v>191</v>
      </c>
      <c r="E171" s="176" t="s">
        <v>1350</v>
      </c>
      <c r="F171" s="177" t="s">
        <v>1351</v>
      </c>
      <c r="G171" s="178" t="s">
        <v>1338</v>
      </c>
      <c r="H171" s="179">
        <v>1</v>
      </c>
      <c r="I171" s="180">
        <v>1154</v>
      </c>
      <c r="J171" s="180">
        <f>ROUND(I171*H171,2)</f>
        <v>1154</v>
      </c>
      <c r="K171" s="181"/>
      <c r="L171" s="32"/>
      <c r="M171" s="182" t="s">
        <v>1</v>
      </c>
      <c r="N171" s="183" t="s">
        <v>38</v>
      </c>
      <c r="O171" s="184">
        <v>0</v>
      </c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6" t="s">
        <v>1339</v>
      </c>
      <c r="AT171" s="186" t="s">
        <v>191</v>
      </c>
      <c r="AU171" s="186" t="s">
        <v>81</v>
      </c>
      <c r="AY171" s="18" t="s">
        <v>189</v>
      </c>
      <c r="BE171" s="187">
        <f>IF(N171="základní",J171,0)</f>
        <v>1154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8" t="s">
        <v>79</v>
      </c>
      <c r="BK171" s="187">
        <f>ROUND(I171*H171,2)</f>
        <v>1154</v>
      </c>
      <c r="BL171" s="18" t="s">
        <v>1339</v>
      </c>
      <c r="BM171" s="186" t="s">
        <v>1409</v>
      </c>
    </row>
    <row r="172" s="2" customFormat="1" ht="16.5" customHeight="1">
      <c r="A172" s="31"/>
      <c r="B172" s="174"/>
      <c r="C172" s="175" t="s">
        <v>361</v>
      </c>
      <c r="D172" s="175" t="s">
        <v>191</v>
      </c>
      <c r="E172" s="176" t="s">
        <v>1353</v>
      </c>
      <c r="F172" s="177" t="s">
        <v>1354</v>
      </c>
      <c r="G172" s="178" t="s">
        <v>1338</v>
      </c>
      <c r="H172" s="179">
        <v>1</v>
      </c>
      <c r="I172" s="180">
        <v>260</v>
      </c>
      <c r="J172" s="180">
        <f>ROUND(I172*H172,2)</f>
        <v>260</v>
      </c>
      <c r="K172" s="181"/>
      <c r="L172" s="32"/>
      <c r="M172" s="182" t="s">
        <v>1</v>
      </c>
      <c r="N172" s="183" t="s">
        <v>38</v>
      </c>
      <c r="O172" s="184">
        <v>0</v>
      </c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6" t="s">
        <v>1339</v>
      </c>
      <c r="AT172" s="186" t="s">
        <v>191</v>
      </c>
      <c r="AU172" s="186" t="s">
        <v>81</v>
      </c>
      <c r="AY172" s="18" t="s">
        <v>189</v>
      </c>
      <c r="BE172" s="187">
        <f>IF(N172="základní",J172,0)</f>
        <v>260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8" t="s">
        <v>79</v>
      </c>
      <c r="BK172" s="187">
        <f>ROUND(I172*H172,2)</f>
        <v>260</v>
      </c>
      <c r="BL172" s="18" t="s">
        <v>1339</v>
      </c>
      <c r="BM172" s="186" t="s">
        <v>1410</v>
      </c>
    </row>
    <row r="173" s="2" customFormat="1" ht="16.5" customHeight="1">
      <c r="A173" s="31"/>
      <c r="B173" s="174"/>
      <c r="C173" s="175" t="s">
        <v>366</v>
      </c>
      <c r="D173" s="175" t="s">
        <v>191</v>
      </c>
      <c r="E173" s="176" t="s">
        <v>1356</v>
      </c>
      <c r="F173" s="177" t="s">
        <v>1357</v>
      </c>
      <c r="G173" s="178" t="s">
        <v>1338</v>
      </c>
      <c r="H173" s="179">
        <v>1</v>
      </c>
      <c r="I173" s="180">
        <v>1249</v>
      </c>
      <c r="J173" s="180">
        <f>ROUND(I173*H173,2)</f>
        <v>1249</v>
      </c>
      <c r="K173" s="181"/>
      <c r="L173" s="32"/>
      <c r="M173" s="222" t="s">
        <v>1</v>
      </c>
      <c r="N173" s="223" t="s">
        <v>38</v>
      </c>
      <c r="O173" s="224">
        <v>0</v>
      </c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6" t="s">
        <v>1339</v>
      </c>
      <c r="AT173" s="186" t="s">
        <v>191</v>
      </c>
      <c r="AU173" s="186" t="s">
        <v>81</v>
      </c>
      <c r="AY173" s="18" t="s">
        <v>189</v>
      </c>
      <c r="BE173" s="187">
        <f>IF(N173="základní",J173,0)</f>
        <v>1249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8" t="s">
        <v>79</v>
      </c>
      <c r="BK173" s="187">
        <f>ROUND(I173*H173,2)</f>
        <v>1249</v>
      </c>
      <c r="BL173" s="18" t="s">
        <v>1339</v>
      </c>
      <c r="BM173" s="186" t="s">
        <v>1411</v>
      </c>
    </row>
    <row r="174" s="2" customFormat="1" ht="6.96" customHeight="1">
      <c r="A174" s="31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32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autoFilter ref="C132:K17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 s="1" customFormat="1" ht="12" customHeight="1">
      <c r="B8" s="21"/>
      <c r="D8" s="28" t="s">
        <v>128</v>
      </c>
      <c r="L8" s="21"/>
    </row>
    <row r="9" s="2" customFormat="1" ht="16.5" customHeight="1">
      <c r="A9" s="31"/>
      <c r="B9" s="32"/>
      <c r="C9" s="31"/>
      <c r="D9" s="31"/>
      <c r="E9" s="124" t="s">
        <v>131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1412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5"/>
      <c r="B29" s="126"/>
      <c r="C29" s="125"/>
      <c r="D29" s="125"/>
      <c r="E29" s="29" t="s">
        <v>1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ROUND(J129, 2)</f>
        <v>2357443.2000000002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ROUND((SUM(BE129:BE164)),  2)</f>
        <v>2357443.2000000002</v>
      </c>
      <c r="G35" s="31"/>
      <c r="H35" s="31"/>
      <c r="I35" s="131">
        <v>0.20999999999999999</v>
      </c>
      <c r="J35" s="130">
        <f>ROUND(((SUM(BE129:BE164))*I35),  2)</f>
        <v>495063.07000000001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ROUND((SUM(BF129:BF164)),  2)</f>
        <v>0</v>
      </c>
      <c r="G36" s="31"/>
      <c r="H36" s="31"/>
      <c r="I36" s="131">
        <v>0.14999999999999999</v>
      </c>
      <c r="J36" s="130">
        <f>ROUND(((SUM(BF129:BF164))*I36),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ROUND((SUM(BG129:BG164)),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ROUND((SUM(BH129:BH164)),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ROUND((SUM(BI129:BI164)),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2852506.27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131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VRN-D - Vedlejší rozpočtové náklady - dotovaná část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J129</f>
        <v>2357443.2000000002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1248</v>
      </c>
      <c r="E99" s="145"/>
      <c r="F99" s="145"/>
      <c r="G99" s="145"/>
      <c r="H99" s="145"/>
      <c r="I99" s="145"/>
      <c r="J99" s="146">
        <f>J130</f>
        <v>2357443.2000000002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1249</v>
      </c>
      <c r="E100" s="149"/>
      <c r="F100" s="149"/>
      <c r="G100" s="149"/>
      <c r="H100" s="149"/>
      <c r="I100" s="149"/>
      <c r="J100" s="150">
        <f>J131</f>
        <v>280000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1413</v>
      </c>
      <c r="E101" s="149"/>
      <c r="F101" s="149"/>
      <c r="G101" s="149"/>
      <c r="H101" s="149"/>
      <c r="I101" s="149"/>
      <c r="J101" s="150">
        <f>J135</f>
        <v>40000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1250</v>
      </c>
      <c r="E102" s="149"/>
      <c r="F102" s="149"/>
      <c r="G102" s="149"/>
      <c r="H102" s="149"/>
      <c r="I102" s="149"/>
      <c r="J102" s="150">
        <f>J138</f>
        <v>600000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1251</v>
      </c>
      <c r="E103" s="149"/>
      <c r="F103" s="149"/>
      <c r="G103" s="149"/>
      <c r="H103" s="149"/>
      <c r="I103" s="149"/>
      <c r="J103" s="150">
        <f>J142</f>
        <v>420000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1414</v>
      </c>
      <c r="E104" s="149"/>
      <c r="F104" s="149"/>
      <c r="G104" s="149"/>
      <c r="H104" s="149"/>
      <c r="I104" s="149"/>
      <c r="J104" s="150">
        <f>J147</f>
        <v>502443.20000000001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7"/>
      <c r="C105" s="10"/>
      <c r="D105" s="148" t="s">
        <v>1415</v>
      </c>
      <c r="E105" s="149"/>
      <c r="F105" s="149"/>
      <c r="G105" s="149"/>
      <c r="H105" s="149"/>
      <c r="I105" s="149"/>
      <c r="J105" s="150">
        <f>J157</f>
        <v>400000</v>
      </c>
      <c r="K105" s="10"/>
      <c r="L105" s="14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7"/>
      <c r="C106" s="10"/>
      <c r="D106" s="148" t="s">
        <v>1416</v>
      </c>
      <c r="E106" s="149"/>
      <c r="F106" s="149"/>
      <c r="G106" s="149"/>
      <c r="H106" s="149"/>
      <c r="I106" s="149"/>
      <c r="J106" s="150">
        <f>J160</f>
        <v>75000</v>
      </c>
      <c r="K106" s="10"/>
      <c r="L106" s="14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7"/>
      <c r="C107" s="10"/>
      <c r="D107" s="148" t="s">
        <v>1417</v>
      </c>
      <c r="E107" s="149"/>
      <c r="F107" s="149"/>
      <c r="G107" s="149"/>
      <c r="H107" s="149"/>
      <c r="I107" s="149"/>
      <c r="J107" s="150">
        <f>J162</f>
        <v>40000</v>
      </c>
      <c r="K107" s="10"/>
      <c r="L107" s="14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="2" customFormat="1" ht="6.96" customHeight="1">
      <c r="A113" s="31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4.96" customHeight="1">
      <c r="A114" s="31"/>
      <c r="B114" s="32"/>
      <c r="C114" s="22" t="s">
        <v>174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14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124" t="str">
        <f>E7</f>
        <v>Propojení Labské a Ploučnické cyklostezky, Děčín</v>
      </c>
      <c r="F117" s="28"/>
      <c r="G117" s="28"/>
      <c r="H117" s="28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1" customFormat="1" ht="12" customHeight="1">
      <c r="B118" s="21"/>
      <c r="C118" s="28" t="s">
        <v>128</v>
      </c>
      <c r="L118" s="21"/>
    </row>
    <row r="119" s="2" customFormat="1" ht="16.5" customHeight="1">
      <c r="A119" s="31"/>
      <c r="B119" s="32"/>
      <c r="C119" s="31"/>
      <c r="D119" s="31"/>
      <c r="E119" s="124" t="s">
        <v>131</v>
      </c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134</v>
      </c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6.5" customHeight="1">
      <c r="A121" s="31"/>
      <c r="B121" s="32"/>
      <c r="C121" s="31"/>
      <c r="D121" s="31"/>
      <c r="E121" s="59" t="str">
        <f>E11</f>
        <v>VRN-D - Vedlejší rozpočtové náklady - dotovaná část</v>
      </c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2" customHeight="1">
      <c r="A123" s="31"/>
      <c r="B123" s="32"/>
      <c r="C123" s="28" t="s">
        <v>18</v>
      </c>
      <c r="D123" s="31"/>
      <c r="E123" s="31"/>
      <c r="F123" s="25" t="str">
        <f>F14</f>
        <v xml:space="preserve"> </v>
      </c>
      <c r="G123" s="31"/>
      <c r="H123" s="31"/>
      <c r="I123" s="28" t="s">
        <v>20</v>
      </c>
      <c r="J123" s="61" t="str">
        <f>IF(J14="","",J14)</f>
        <v>15. 11. 2022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6.96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5.15" customHeight="1">
      <c r="A125" s="31"/>
      <c r="B125" s="32"/>
      <c r="C125" s="28" t="s">
        <v>22</v>
      </c>
      <c r="D125" s="31"/>
      <c r="E125" s="31"/>
      <c r="F125" s="25" t="str">
        <f>E17</f>
        <v>Statutární město Děčín</v>
      </c>
      <c r="G125" s="31"/>
      <c r="H125" s="31"/>
      <c r="I125" s="28" t="s">
        <v>27</v>
      </c>
      <c r="J125" s="29" t="str">
        <f>E23</f>
        <v>Ing. Vladimír Polda</v>
      </c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5.15" customHeight="1">
      <c r="A126" s="31"/>
      <c r="B126" s="32"/>
      <c r="C126" s="28" t="s">
        <v>26</v>
      </c>
      <c r="D126" s="31"/>
      <c r="E126" s="31"/>
      <c r="F126" s="25" t="str">
        <f>IF(E20="","",E20)</f>
        <v xml:space="preserve"> </v>
      </c>
      <c r="G126" s="31"/>
      <c r="H126" s="31"/>
      <c r="I126" s="28" t="s">
        <v>30</v>
      </c>
      <c r="J126" s="29" t="str">
        <f>E26</f>
        <v>Ing. Jan Duben</v>
      </c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0.32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11" customFormat="1" ht="29.28" customHeight="1">
      <c r="A128" s="151"/>
      <c r="B128" s="152"/>
      <c r="C128" s="153" t="s">
        <v>175</v>
      </c>
      <c r="D128" s="154" t="s">
        <v>58</v>
      </c>
      <c r="E128" s="154" t="s">
        <v>54</v>
      </c>
      <c r="F128" s="154" t="s">
        <v>55</v>
      </c>
      <c r="G128" s="154" t="s">
        <v>176</v>
      </c>
      <c r="H128" s="154" t="s">
        <v>177</v>
      </c>
      <c r="I128" s="154" t="s">
        <v>178</v>
      </c>
      <c r="J128" s="155" t="s">
        <v>158</v>
      </c>
      <c r="K128" s="156" t="s">
        <v>179</v>
      </c>
      <c r="L128" s="157"/>
      <c r="M128" s="78" t="s">
        <v>1</v>
      </c>
      <c r="N128" s="79" t="s">
        <v>37</v>
      </c>
      <c r="O128" s="79" t="s">
        <v>180</v>
      </c>
      <c r="P128" s="79" t="s">
        <v>181</v>
      </c>
      <c r="Q128" s="79" t="s">
        <v>182</v>
      </c>
      <c r="R128" s="79" t="s">
        <v>183</v>
      </c>
      <c r="S128" s="79" t="s">
        <v>184</v>
      </c>
      <c r="T128" s="80" t="s">
        <v>185</v>
      </c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</row>
    <row r="129" s="2" customFormat="1" ht="22.8" customHeight="1">
      <c r="A129" s="31"/>
      <c r="B129" s="32"/>
      <c r="C129" s="85" t="s">
        <v>186</v>
      </c>
      <c r="D129" s="31"/>
      <c r="E129" s="31"/>
      <c r="F129" s="31"/>
      <c r="G129" s="31"/>
      <c r="H129" s="31"/>
      <c r="I129" s="31"/>
      <c r="J129" s="158">
        <f>BK129</f>
        <v>2357443.2000000002</v>
      </c>
      <c r="K129" s="31"/>
      <c r="L129" s="32"/>
      <c r="M129" s="81"/>
      <c r="N129" s="65"/>
      <c r="O129" s="82"/>
      <c r="P129" s="159">
        <f>P130</f>
        <v>0</v>
      </c>
      <c r="Q129" s="82"/>
      <c r="R129" s="159">
        <f>R130</f>
        <v>0</v>
      </c>
      <c r="S129" s="82"/>
      <c r="T129" s="160">
        <f>T130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72</v>
      </c>
      <c r="AU129" s="18" t="s">
        <v>160</v>
      </c>
      <c r="BK129" s="161">
        <f>BK130</f>
        <v>2357443.2000000002</v>
      </c>
    </row>
    <row r="130" s="12" customFormat="1" ht="25.92" customHeight="1">
      <c r="A130" s="12"/>
      <c r="B130" s="162"/>
      <c r="C130" s="12"/>
      <c r="D130" s="163" t="s">
        <v>72</v>
      </c>
      <c r="E130" s="164" t="s">
        <v>1332</v>
      </c>
      <c r="F130" s="164" t="s">
        <v>1333</v>
      </c>
      <c r="G130" s="12"/>
      <c r="H130" s="12"/>
      <c r="I130" s="12"/>
      <c r="J130" s="165">
        <f>BK130</f>
        <v>2357443.2000000002</v>
      </c>
      <c r="K130" s="12"/>
      <c r="L130" s="162"/>
      <c r="M130" s="166"/>
      <c r="N130" s="167"/>
      <c r="O130" s="167"/>
      <c r="P130" s="168">
        <f>P131+P135+P138+P142+P147+P157+P160+P162</f>
        <v>0</v>
      </c>
      <c r="Q130" s="167"/>
      <c r="R130" s="168">
        <f>R131+R135+R138+R142+R147+R157+R160+R162</f>
        <v>0</v>
      </c>
      <c r="S130" s="167"/>
      <c r="T130" s="169">
        <f>T131+T135+T138+T142+T147+T157+T160+T162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3" t="s">
        <v>210</v>
      </c>
      <c r="AT130" s="170" t="s">
        <v>72</v>
      </c>
      <c r="AU130" s="170" t="s">
        <v>73</v>
      </c>
      <c r="AY130" s="163" t="s">
        <v>189</v>
      </c>
      <c r="BK130" s="171">
        <f>BK131+BK135+BK138+BK142+BK147+BK157+BK160+BK162</f>
        <v>2357443.2000000002</v>
      </c>
    </row>
    <row r="131" s="12" customFormat="1" ht="22.8" customHeight="1">
      <c r="A131" s="12"/>
      <c r="B131" s="162"/>
      <c r="C131" s="12"/>
      <c r="D131" s="163" t="s">
        <v>72</v>
      </c>
      <c r="E131" s="172" t="s">
        <v>1334</v>
      </c>
      <c r="F131" s="172" t="s">
        <v>1335</v>
      </c>
      <c r="G131" s="12"/>
      <c r="H131" s="12"/>
      <c r="I131" s="12"/>
      <c r="J131" s="173">
        <f>BK131</f>
        <v>280000</v>
      </c>
      <c r="K131" s="12"/>
      <c r="L131" s="162"/>
      <c r="M131" s="166"/>
      <c r="N131" s="167"/>
      <c r="O131" s="167"/>
      <c r="P131" s="168">
        <f>SUM(P132:P134)</f>
        <v>0</v>
      </c>
      <c r="Q131" s="167"/>
      <c r="R131" s="168">
        <f>SUM(R132:R134)</f>
        <v>0</v>
      </c>
      <c r="S131" s="167"/>
      <c r="T131" s="169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3" t="s">
        <v>210</v>
      </c>
      <c r="AT131" s="170" t="s">
        <v>72</v>
      </c>
      <c r="AU131" s="170" t="s">
        <v>79</v>
      </c>
      <c r="AY131" s="163" t="s">
        <v>189</v>
      </c>
      <c r="BK131" s="171">
        <f>SUM(BK132:BK134)</f>
        <v>280000</v>
      </c>
    </row>
    <row r="132" s="2" customFormat="1" ht="16.5" customHeight="1">
      <c r="A132" s="31"/>
      <c r="B132" s="174"/>
      <c r="C132" s="175" t="s">
        <v>79</v>
      </c>
      <c r="D132" s="175" t="s">
        <v>191</v>
      </c>
      <c r="E132" s="176" t="s">
        <v>1405</v>
      </c>
      <c r="F132" s="177" t="s">
        <v>1418</v>
      </c>
      <c r="G132" s="178" t="s">
        <v>1338</v>
      </c>
      <c r="H132" s="179">
        <v>1</v>
      </c>
      <c r="I132" s="180">
        <v>150000</v>
      </c>
      <c r="J132" s="180">
        <f>ROUND(I132*H132,2)</f>
        <v>150000</v>
      </c>
      <c r="K132" s="181"/>
      <c r="L132" s="32"/>
      <c r="M132" s="182" t="s">
        <v>1</v>
      </c>
      <c r="N132" s="183" t="s">
        <v>38</v>
      </c>
      <c r="O132" s="184">
        <v>0</v>
      </c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6" t="s">
        <v>1339</v>
      </c>
      <c r="AT132" s="186" t="s">
        <v>191</v>
      </c>
      <c r="AU132" s="186" t="s">
        <v>81</v>
      </c>
      <c r="AY132" s="18" t="s">
        <v>189</v>
      </c>
      <c r="BE132" s="187">
        <f>IF(N132="základní",J132,0)</f>
        <v>150000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8" t="s">
        <v>79</v>
      </c>
      <c r="BK132" s="187">
        <f>ROUND(I132*H132,2)</f>
        <v>150000</v>
      </c>
      <c r="BL132" s="18" t="s">
        <v>1339</v>
      </c>
      <c r="BM132" s="186" t="s">
        <v>1419</v>
      </c>
    </row>
    <row r="133" s="2" customFormat="1" ht="16.5" customHeight="1">
      <c r="A133" s="31"/>
      <c r="B133" s="174"/>
      <c r="C133" s="175" t="s">
        <v>81</v>
      </c>
      <c r="D133" s="175" t="s">
        <v>191</v>
      </c>
      <c r="E133" s="176" t="s">
        <v>1420</v>
      </c>
      <c r="F133" s="177" t="s">
        <v>1421</v>
      </c>
      <c r="G133" s="178" t="s">
        <v>1338</v>
      </c>
      <c r="H133" s="179">
        <v>1</v>
      </c>
      <c r="I133" s="180">
        <v>30000</v>
      </c>
      <c r="J133" s="180">
        <f>ROUND(I133*H133,2)</f>
        <v>30000</v>
      </c>
      <c r="K133" s="181"/>
      <c r="L133" s="32"/>
      <c r="M133" s="182" t="s">
        <v>1</v>
      </c>
      <c r="N133" s="183" t="s">
        <v>38</v>
      </c>
      <c r="O133" s="184">
        <v>0</v>
      </c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6" t="s">
        <v>1339</v>
      </c>
      <c r="AT133" s="186" t="s">
        <v>191</v>
      </c>
      <c r="AU133" s="186" t="s">
        <v>81</v>
      </c>
      <c r="AY133" s="18" t="s">
        <v>189</v>
      </c>
      <c r="BE133" s="187">
        <f>IF(N133="základní",J133,0)</f>
        <v>30000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8" t="s">
        <v>79</v>
      </c>
      <c r="BK133" s="187">
        <f>ROUND(I133*H133,2)</f>
        <v>30000</v>
      </c>
      <c r="BL133" s="18" t="s">
        <v>1339</v>
      </c>
      <c r="BM133" s="186" t="s">
        <v>1422</v>
      </c>
    </row>
    <row r="134" s="2" customFormat="1" ht="16.5" customHeight="1">
      <c r="A134" s="31"/>
      <c r="B134" s="174"/>
      <c r="C134" s="175" t="s">
        <v>98</v>
      </c>
      <c r="D134" s="175" t="s">
        <v>191</v>
      </c>
      <c r="E134" s="176" t="s">
        <v>1341</v>
      </c>
      <c r="F134" s="177" t="s">
        <v>1342</v>
      </c>
      <c r="G134" s="178" t="s">
        <v>1338</v>
      </c>
      <c r="H134" s="179">
        <v>1</v>
      </c>
      <c r="I134" s="180">
        <v>100000</v>
      </c>
      <c r="J134" s="180">
        <f>ROUND(I134*H134,2)</f>
        <v>100000</v>
      </c>
      <c r="K134" s="181"/>
      <c r="L134" s="32"/>
      <c r="M134" s="182" t="s">
        <v>1</v>
      </c>
      <c r="N134" s="183" t="s">
        <v>38</v>
      </c>
      <c r="O134" s="184">
        <v>0</v>
      </c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6" t="s">
        <v>1339</v>
      </c>
      <c r="AT134" s="186" t="s">
        <v>191</v>
      </c>
      <c r="AU134" s="186" t="s">
        <v>81</v>
      </c>
      <c r="AY134" s="18" t="s">
        <v>189</v>
      </c>
      <c r="BE134" s="187">
        <f>IF(N134="základní",J134,0)</f>
        <v>100000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8" t="s">
        <v>79</v>
      </c>
      <c r="BK134" s="187">
        <f>ROUND(I134*H134,2)</f>
        <v>100000</v>
      </c>
      <c r="BL134" s="18" t="s">
        <v>1339</v>
      </c>
      <c r="BM134" s="186" t="s">
        <v>1423</v>
      </c>
    </row>
    <row r="135" s="12" customFormat="1" ht="22.8" customHeight="1">
      <c r="A135" s="12"/>
      <c r="B135" s="162"/>
      <c r="C135" s="12"/>
      <c r="D135" s="163" t="s">
        <v>72</v>
      </c>
      <c r="E135" s="172" t="s">
        <v>1424</v>
      </c>
      <c r="F135" s="172" t="s">
        <v>1425</v>
      </c>
      <c r="G135" s="12"/>
      <c r="H135" s="12"/>
      <c r="I135" s="12"/>
      <c r="J135" s="173">
        <f>BK135</f>
        <v>40000</v>
      </c>
      <c r="K135" s="12"/>
      <c r="L135" s="162"/>
      <c r="M135" s="166"/>
      <c r="N135" s="167"/>
      <c r="O135" s="167"/>
      <c r="P135" s="168">
        <f>SUM(P136:P137)</f>
        <v>0</v>
      </c>
      <c r="Q135" s="167"/>
      <c r="R135" s="168">
        <f>SUM(R136:R137)</f>
        <v>0</v>
      </c>
      <c r="S135" s="167"/>
      <c r="T135" s="16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3" t="s">
        <v>210</v>
      </c>
      <c r="AT135" s="170" t="s">
        <v>72</v>
      </c>
      <c r="AU135" s="170" t="s">
        <v>79</v>
      </c>
      <c r="AY135" s="163" t="s">
        <v>189</v>
      </c>
      <c r="BK135" s="171">
        <f>SUM(BK136:BK137)</f>
        <v>40000</v>
      </c>
    </row>
    <row r="136" s="2" customFormat="1" ht="16.5" customHeight="1">
      <c r="A136" s="31"/>
      <c r="B136" s="174"/>
      <c r="C136" s="175" t="s">
        <v>195</v>
      </c>
      <c r="D136" s="175" t="s">
        <v>191</v>
      </c>
      <c r="E136" s="176" t="s">
        <v>1426</v>
      </c>
      <c r="F136" s="177" t="s">
        <v>1427</v>
      </c>
      <c r="G136" s="178" t="s">
        <v>1338</v>
      </c>
      <c r="H136" s="179">
        <v>1</v>
      </c>
      <c r="I136" s="180">
        <v>40000</v>
      </c>
      <c r="J136" s="180">
        <f>ROUND(I136*H136,2)</f>
        <v>40000</v>
      </c>
      <c r="K136" s="181"/>
      <c r="L136" s="32"/>
      <c r="M136" s="182" t="s">
        <v>1</v>
      </c>
      <c r="N136" s="183" t="s">
        <v>38</v>
      </c>
      <c r="O136" s="184">
        <v>0</v>
      </c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1339</v>
      </c>
      <c r="AT136" s="186" t="s">
        <v>191</v>
      </c>
      <c r="AU136" s="186" t="s">
        <v>81</v>
      </c>
      <c r="AY136" s="18" t="s">
        <v>189</v>
      </c>
      <c r="BE136" s="187">
        <f>IF(N136="základní",J136,0)</f>
        <v>40000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40000</v>
      </c>
      <c r="BL136" s="18" t="s">
        <v>1339</v>
      </c>
      <c r="BM136" s="186" t="s">
        <v>1428</v>
      </c>
    </row>
    <row r="137" s="13" customFormat="1">
      <c r="A137" s="13"/>
      <c r="B137" s="188"/>
      <c r="C137" s="13"/>
      <c r="D137" s="189" t="s">
        <v>197</v>
      </c>
      <c r="E137" s="190" t="s">
        <v>1</v>
      </c>
      <c r="F137" s="191" t="s">
        <v>1429</v>
      </c>
      <c r="G137" s="13"/>
      <c r="H137" s="192">
        <v>1</v>
      </c>
      <c r="I137" s="13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197</v>
      </c>
      <c r="AU137" s="190" t="s">
        <v>81</v>
      </c>
      <c r="AV137" s="13" t="s">
        <v>81</v>
      </c>
      <c r="AW137" s="13" t="s">
        <v>29</v>
      </c>
      <c r="AX137" s="13" t="s">
        <v>79</v>
      </c>
      <c r="AY137" s="190" t="s">
        <v>189</v>
      </c>
    </row>
    <row r="138" s="12" customFormat="1" ht="22.8" customHeight="1">
      <c r="A138" s="12"/>
      <c r="B138" s="162"/>
      <c r="C138" s="12"/>
      <c r="D138" s="163" t="s">
        <v>72</v>
      </c>
      <c r="E138" s="172" t="s">
        <v>1344</v>
      </c>
      <c r="F138" s="172" t="s">
        <v>1345</v>
      </c>
      <c r="G138" s="12"/>
      <c r="H138" s="12"/>
      <c r="I138" s="12"/>
      <c r="J138" s="173">
        <f>BK138</f>
        <v>600000</v>
      </c>
      <c r="K138" s="12"/>
      <c r="L138" s="162"/>
      <c r="M138" s="166"/>
      <c r="N138" s="167"/>
      <c r="O138" s="167"/>
      <c r="P138" s="168">
        <f>SUM(P139:P141)</f>
        <v>0</v>
      </c>
      <c r="Q138" s="167"/>
      <c r="R138" s="168">
        <f>SUM(R139:R141)</f>
        <v>0</v>
      </c>
      <c r="S138" s="167"/>
      <c r="T138" s="16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3" t="s">
        <v>210</v>
      </c>
      <c r="AT138" s="170" t="s">
        <v>72</v>
      </c>
      <c r="AU138" s="170" t="s">
        <v>79</v>
      </c>
      <c r="AY138" s="163" t="s">
        <v>189</v>
      </c>
      <c r="BK138" s="171">
        <f>SUM(BK139:BK141)</f>
        <v>600000</v>
      </c>
    </row>
    <row r="139" s="2" customFormat="1" ht="16.5" customHeight="1">
      <c r="A139" s="31"/>
      <c r="B139" s="174"/>
      <c r="C139" s="175" t="s">
        <v>210</v>
      </c>
      <c r="D139" s="175" t="s">
        <v>191</v>
      </c>
      <c r="E139" s="176" t="s">
        <v>1346</v>
      </c>
      <c r="F139" s="177" t="s">
        <v>1345</v>
      </c>
      <c r="G139" s="178" t="s">
        <v>1338</v>
      </c>
      <c r="H139" s="179">
        <v>1</v>
      </c>
      <c r="I139" s="180">
        <v>500000</v>
      </c>
      <c r="J139" s="180">
        <f>ROUND(I139*H139,2)</f>
        <v>500000</v>
      </c>
      <c r="K139" s="181"/>
      <c r="L139" s="32"/>
      <c r="M139" s="182" t="s">
        <v>1</v>
      </c>
      <c r="N139" s="183" t="s">
        <v>38</v>
      </c>
      <c r="O139" s="184">
        <v>0</v>
      </c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6" t="s">
        <v>1339</v>
      </c>
      <c r="AT139" s="186" t="s">
        <v>191</v>
      </c>
      <c r="AU139" s="186" t="s">
        <v>81</v>
      </c>
      <c r="AY139" s="18" t="s">
        <v>189</v>
      </c>
      <c r="BE139" s="187">
        <f>IF(N139="základní",J139,0)</f>
        <v>500000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8" t="s">
        <v>79</v>
      </c>
      <c r="BK139" s="187">
        <f>ROUND(I139*H139,2)</f>
        <v>500000</v>
      </c>
      <c r="BL139" s="18" t="s">
        <v>1339</v>
      </c>
      <c r="BM139" s="186" t="s">
        <v>1430</v>
      </c>
    </row>
    <row r="140" s="2" customFormat="1" ht="16.5" customHeight="1">
      <c r="A140" s="31"/>
      <c r="B140" s="174"/>
      <c r="C140" s="175" t="s">
        <v>215</v>
      </c>
      <c r="D140" s="175" t="s">
        <v>191</v>
      </c>
      <c r="E140" s="176" t="s">
        <v>1431</v>
      </c>
      <c r="F140" s="177" t="s">
        <v>1432</v>
      </c>
      <c r="G140" s="178" t="s">
        <v>1338</v>
      </c>
      <c r="H140" s="179">
        <v>1</v>
      </c>
      <c r="I140" s="180">
        <v>100000</v>
      </c>
      <c r="J140" s="180">
        <f>ROUND(I140*H140,2)</f>
        <v>100000</v>
      </c>
      <c r="K140" s="181"/>
      <c r="L140" s="32"/>
      <c r="M140" s="182" t="s">
        <v>1</v>
      </c>
      <c r="N140" s="183" t="s">
        <v>38</v>
      </c>
      <c r="O140" s="184">
        <v>0</v>
      </c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6" t="s">
        <v>1339</v>
      </c>
      <c r="AT140" s="186" t="s">
        <v>191</v>
      </c>
      <c r="AU140" s="186" t="s">
        <v>81</v>
      </c>
      <c r="AY140" s="18" t="s">
        <v>189</v>
      </c>
      <c r="BE140" s="187">
        <f>IF(N140="základní",J140,0)</f>
        <v>100000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8" t="s">
        <v>79</v>
      </c>
      <c r="BK140" s="187">
        <f>ROUND(I140*H140,2)</f>
        <v>100000</v>
      </c>
      <c r="BL140" s="18" t="s">
        <v>1339</v>
      </c>
      <c r="BM140" s="186" t="s">
        <v>1433</v>
      </c>
    </row>
    <row r="141" s="13" customFormat="1">
      <c r="A141" s="13"/>
      <c r="B141" s="188"/>
      <c r="C141" s="13"/>
      <c r="D141" s="189" t="s">
        <v>197</v>
      </c>
      <c r="E141" s="190" t="s">
        <v>1</v>
      </c>
      <c r="F141" s="191" t="s">
        <v>1434</v>
      </c>
      <c r="G141" s="13"/>
      <c r="H141" s="192">
        <v>1</v>
      </c>
      <c r="I141" s="13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197</v>
      </c>
      <c r="AU141" s="190" t="s">
        <v>81</v>
      </c>
      <c r="AV141" s="13" t="s">
        <v>81</v>
      </c>
      <c r="AW141" s="13" t="s">
        <v>29</v>
      </c>
      <c r="AX141" s="13" t="s">
        <v>79</v>
      </c>
      <c r="AY141" s="190" t="s">
        <v>189</v>
      </c>
    </row>
    <row r="142" s="12" customFormat="1" ht="22.8" customHeight="1">
      <c r="A142" s="12"/>
      <c r="B142" s="162"/>
      <c r="C142" s="12"/>
      <c r="D142" s="163" t="s">
        <v>72</v>
      </c>
      <c r="E142" s="172" t="s">
        <v>1348</v>
      </c>
      <c r="F142" s="172" t="s">
        <v>1349</v>
      </c>
      <c r="G142" s="12"/>
      <c r="H142" s="12"/>
      <c r="I142" s="12"/>
      <c r="J142" s="173">
        <f>BK142</f>
        <v>420000</v>
      </c>
      <c r="K142" s="12"/>
      <c r="L142" s="162"/>
      <c r="M142" s="166"/>
      <c r="N142" s="167"/>
      <c r="O142" s="167"/>
      <c r="P142" s="168">
        <f>SUM(P143:P146)</f>
        <v>0</v>
      </c>
      <c r="Q142" s="167"/>
      <c r="R142" s="168">
        <f>SUM(R143:R146)</f>
        <v>0</v>
      </c>
      <c r="S142" s="167"/>
      <c r="T142" s="169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3" t="s">
        <v>210</v>
      </c>
      <c r="AT142" s="170" t="s">
        <v>72</v>
      </c>
      <c r="AU142" s="170" t="s">
        <v>79</v>
      </c>
      <c r="AY142" s="163" t="s">
        <v>189</v>
      </c>
      <c r="BK142" s="171">
        <f>SUM(BK143:BK146)</f>
        <v>420000</v>
      </c>
    </row>
    <row r="143" s="2" customFormat="1" ht="16.5" customHeight="1">
      <c r="A143" s="31"/>
      <c r="B143" s="174"/>
      <c r="C143" s="175" t="s">
        <v>227</v>
      </c>
      <c r="D143" s="175" t="s">
        <v>191</v>
      </c>
      <c r="E143" s="176" t="s">
        <v>1435</v>
      </c>
      <c r="F143" s="177" t="s">
        <v>1349</v>
      </c>
      <c r="G143" s="178" t="s">
        <v>1338</v>
      </c>
      <c r="H143" s="179">
        <v>1</v>
      </c>
      <c r="I143" s="180">
        <v>250000</v>
      </c>
      <c r="J143" s="180">
        <f>ROUND(I143*H143,2)</f>
        <v>250000</v>
      </c>
      <c r="K143" s="181"/>
      <c r="L143" s="32"/>
      <c r="M143" s="182" t="s">
        <v>1</v>
      </c>
      <c r="N143" s="183" t="s">
        <v>38</v>
      </c>
      <c r="O143" s="184">
        <v>0</v>
      </c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6" t="s">
        <v>1339</v>
      </c>
      <c r="AT143" s="186" t="s">
        <v>191</v>
      </c>
      <c r="AU143" s="186" t="s">
        <v>81</v>
      </c>
      <c r="AY143" s="18" t="s">
        <v>189</v>
      </c>
      <c r="BE143" s="187">
        <f>IF(N143="základní",J143,0)</f>
        <v>250000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79</v>
      </c>
      <c r="BK143" s="187">
        <f>ROUND(I143*H143,2)</f>
        <v>250000</v>
      </c>
      <c r="BL143" s="18" t="s">
        <v>1339</v>
      </c>
      <c r="BM143" s="186" t="s">
        <v>1436</v>
      </c>
    </row>
    <row r="144" s="13" customFormat="1">
      <c r="A144" s="13"/>
      <c r="B144" s="188"/>
      <c r="C144" s="13"/>
      <c r="D144" s="189" t="s">
        <v>197</v>
      </c>
      <c r="E144" s="190" t="s">
        <v>1</v>
      </c>
      <c r="F144" s="191" t="s">
        <v>1437</v>
      </c>
      <c r="G144" s="13"/>
      <c r="H144" s="192">
        <v>1</v>
      </c>
      <c r="I144" s="13"/>
      <c r="J144" s="13"/>
      <c r="K144" s="13"/>
      <c r="L144" s="188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0" t="s">
        <v>197</v>
      </c>
      <c r="AU144" s="190" t="s">
        <v>81</v>
      </c>
      <c r="AV144" s="13" t="s">
        <v>81</v>
      </c>
      <c r="AW144" s="13" t="s">
        <v>29</v>
      </c>
      <c r="AX144" s="13" t="s">
        <v>79</v>
      </c>
      <c r="AY144" s="190" t="s">
        <v>189</v>
      </c>
    </row>
    <row r="145" s="2" customFormat="1" ht="16.5" customHeight="1">
      <c r="A145" s="31"/>
      <c r="B145" s="174"/>
      <c r="C145" s="175" t="s">
        <v>232</v>
      </c>
      <c r="D145" s="175" t="s">
        <v>191</v>
      </c>
      <c r="E145" s="176" t="s">
        <v>1353</v>
      </c>
      <c r="F145" s="177" t="s">
        <v>1354</v>
      </c>
      <c r="G145" s="178" t="s">
        <v>1338</v>
      </c>
      <c r="H145" s="179">
        <v>1</v>
      </c>
      <c r="I145" s="180">
        <v>120000</v>
      </c>
      <c r="J145" s="180">
        <f>ROUND(I145*H145,2)</f>
        <v>120000</v>
      </c>
      <c r="K145" s="181"/>
      <c r="L145" s="32"/>
      <c r="M145" s="182" t="s">
        <v>1</v>
      </c>
      <c r="N145" s="183" t="s">
        <v>38</v>
      </c>
      <c r="O145" s="184">
        <v>0</v>
      </c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6" t="s">
        <v>1339</v>
      </c>
      <c r="AT145" s="186" t="s">
        <v>191</v>
      </c>
      <c r="AU145" s="186" t="s">
        <v>81</v>
      </c>
      <c r="AY145" s="18" t="s">
        <v>189</v>
      </c>
      <c r="BE145" s="187">
        <f>IF(N145="základní",J145,0)</f>
        <v>120000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79</v>
      </c>
      <c r="BK145" s="187">
        <f>ROUND(I145*H145,2)</f>
        <v>120000</v>
      </c>
      <c r="BL145" s="18" t="s">
        <v>1339</v>
      </c>
      <c r="BM145" s="186" t="s">
        <v>1438</v>
      </c>
    </row>
    <row r="146" s="2" customFormat="1" ht="16.5" customHeight="1">
      <c r="A146" s="31"/>
      <c r="B146" s="174"/>
      <c r="C146" s="175" t="s">
        <v>237</v>
      </c>
      <c r="D146" s="175" t="s">
        <v>191</v>
      </c>
      <c r="E146" s="176" t="s">
        <v>1356</v>
      </c>
      <c r="F146" s="177" t="s">
        <v>1357</v>
      </c>
      <c r="G146" s="178" t="s">
        <v>1338</v>
      </c>
      <c r="H146" s="179">
        <v>1</v>
      </c>
      <c r="I146" s="180">
        <v>50000</v>
      </c>
      <c r="J146" s="180">
        <f>ROUND(I146*H146,2)</f>
        <v>50000</v>
      </c>
      <c r="K146" s="181"/>
      <c r="L146" s="32"/>
      <c r="M146" s="182" t="s">
        <v>1</v>
      </c>
      <c r="N146" s="183" t="s">
        <v>38</v>
      </c>
      <c r="O146" s="184">
        <v>0</v>
      </c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6" t="s">
        <v>1339</v>
      </c>
      <c r="AT146" s="186" t="s">
        <v>191</v>
      </c>
      <c r="AU146" s="186" t="s">
        <v>81</v>
      </c>
      <c r="AY146" s="18" t="s">
        <v>189</v>
      </c>
      <c r="BE146" s="187">
        <f>IF(N146="základní",J146,0)</f>
        <v>50000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79</v>
      </c>
      <c r="BK146" s="187">
        <f>ROUND(I146*H146,2)</f>
        <v>50000</v>
      </c>
      <c r="BL146" s="18" t="s">
        <v>1339</v>
      </c>
      <c r="BM146" s="186" t="s">
        <v>1439</v>
      </c>
    </row>
    <row r="147" s="12" customFormat="1" ht="22.8" customHeight="1">
      <c r="A147" s="12"/>
      <c r="B147" s="162"/>
      <c r="C147" s="12"/>
      <c r="D147" s="163" t="s">
        <v>72</v>
      </c>
      <c r="E147" s="172" t="s">
        <v>1440</v>
      </c>
      <c r="F147" s="172" t="s">
        <v>1441</v>
      </c>
      <c r="G147" s="12"/>
      <c r="H147" s="12"/>
      <c r="I147" s="12"/>
      <c r="J147" s="173">
        <f>BK147</f>
        <v>502443.20000000001</v>
      </c>
      <c r="K147" s="12"/>
      <c r="L147" s="162"/>
      <c r="M147" s="166"/>
      <c r="N147" s="167"/>
      <c r="O147" s="167"/>
      <c r="P147" s="168">
        <f>SUM(P148:P156)</f>
        <v>0</v>
      </c>
      <c r="Q147" s="167"/>
      <c r="R147" s="168">
        <f>SUM(R148:R156)</f>
        <v>0</v>
      </c>
      <c r="S147" s="167"/>
      <c r="T147" s="169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3" t="s">
        <v>210</v>
      </c>
      <c r="AT147" s="170" t="s">
        <v>72</v>
      </c>
      <c r="AU147" s="170" t="s">
        <v>79</v>
      </c>
      <c r="AY147" s="163" t="s">
        <v>189</v>
      </c>
      <c r="BK147" s="171">
        <f>SUM(BK148:BK156)</f>
        <v>502443.20000000001</v>
      </c>
    </row>
    <row r="148" s="2" customFormat="1" ht="16.5" customHeight="1">
      <c r="A148" s="31"/>
      <c r="B148" s="174"/>
      <c r="C148" s="175" t="s">
        <v>243</v>
      </c>
      <c r="D148" s="175" t="s">
        <v>191</v>
      </c>
      <c r="E148" s="176" t="s">
        <v>1442</v>
      </c>
      <c r="F148" s="177" t="s">
        <v>1443</v>
      </c>
      <c r="G148" s="178" t="s">
        <v>1338</v>
      </c>
      <c r="H148" s="179">
        <v>1</v>
      </c>
      <c r="I148" s="180">
        <v>300000</v>
      </c>
      <c r="J148" s="180">
        <f>ROUND(I148*H148,2)</f>
        <v>300000</v>
      </c>
      <c r="K148" s="181"/>
      <c r="L148" s="32"/>
      <c r="M148" s="182" t="s">
        <v>1</v>
      </c>
      <c r="N148" s="183" t="s">
        <v>38</v>
      </c>
      <c r="O148" s="184">
        <v>0</v>
      </c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6" t="s">
        <v>1339</v>
      </c>
      <c r="AT148" s="186" t="s">
        <v>191</v>
      </c>
      <c r="AU148" s="186" t="s">
        <v>81</v>
      </c>
      <c r="AY148" s="18" t="s">
        <v>189</v>
      </c>
      <c r="BE148" s="187">
        <f>IF(N148="základní",J148,0)</f>
        <v>300000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79</v>
      </c>
      <c r="BK148" s="187">
        <f>ROUND(I148*H148,2)</f>
        <v>300000</v>
      </c>
      <c r="BL148" s="18" t="s">
        <v>1339</v>
      </c>
      <c r="BM148" s="186" t="s">
        <v>1444</v>
      </c>
    </row>
    <row r="149" s="13" customFormat="1">
      <c r="A149" s="13"/>
      <c r="B149" s="188"/>
      <c r="C149" s="13"/>
      <c r="D149" s="189" t="s">
        <v>197</v>
      </c>
      <c r="E149" s="190" t="s">
        <v>1</v>
      </c>
      <c r="F149" s="191" t="s">
        <v>1445</v>
      </c>
      <c r="G149" s="13"/>
      <c r="H149" s="192">
        <v>1</v>
      </c>
      <c r="I149" s="13"/>
      <c r="J149" s="13"/>
      <c r="K149" s="13"/>
      <c r="L149" s="188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197</v>
      </c>
      <c r="AU149" s="190" t="s">
        <v>81</v>
      </c>
      <c r="AV149" s="13" t="s">
        <v>81</v>
      </c>
      <c r="AW149" s="13" t="s">
        <v>29</v>
      </c>
      <c r="AX149" s="13" t="s">
        <v>79</v>
      </c>
      <c r="AY149" s="190" t="s">
        <v>189</v>
      </c>
    </row>
    <row r="150" s="2" customFormat="1" ht="24.15" customHeight="1">
      <c r="A150" s="31"/>
      <c r="B150" s="174"/>
      <c r="C150" s="175" t="s">
        <v>248</v>
      </c>
      <c r="D150" s="175" t="s">
        <v>191</v>
      </c>
      <c r="E150" s="176" t="s">
        <v>1446</v>
      </c>
      <c r="F150" s="177" t="s">
        <v>1447</v>
      </c>
      <c r="G150" s="178" t="s">
        <v>290</v>
      </c>
      <c r="H150" s="179">
        <v>2024.432</v>
      </c>
      <c r="I150" s="180">
        <v>100</v>
      </c>
      <c r="J150" s="180">
        <f>ROUND(I150*H150,2)</f>
        <v>202443.20000000001</v>
      </c>
      <c r="K150" s="181"/>
      <c r="L150" s="32"/>
      <c r="M150" s="182" t="s">
        <v>1</v>
      </c>
      <c r="N150" s="183" t="s">
        <v>38</v>
      </c>
      <c r="O150" s="184">
        <v>0</v>
      </c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6" t="s">
        <v>1339</v>
      </c>
      <c r="AT150" s="186" t="s">
        <v>191</v>
      </c>
      <c r="AU150" s="186" t="s">
        <v>81</v>
      </c>
      <c r="AY150" s="18" t="s">
        <v>189</v>
      </c>
      <c r="BE150" s="187">
        <f>IF(N150="základní",J150,0)</f>
        <v>202443.20000000001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79</v>
      </c>
      <c r="BK150" s="187">
        <f>ROUND(I150*H150,2)</f>
        <v>202443.20000000001</v>
      </c>
      <c r="BL150" s="18" t="s">
        <v>1339</v>
      </c>
      <c r="BM150" s="186" t="s">
        <v>1448</v>
      </c>
    </row>
    <row r="151" s="15" customFormat="1">
      <c r="A151" s="15"/>
      <c r="B151" s="213"/>
      <c r="C151" s="15"/>
      <c r="D151" s="189" t="s">
        <v>197</v>
      </c>
      <c r="E151" s="214" t="s">
        <v>1</v>
      </c>
      <c r="F151" s="215" t="s">
        <v>1449</v>
      </c>
      <c r="G151" s="15"/>
      <c r="H151" s="214" t="s">
        <v>1</v>
      </c>
      <c r="I151" s="15"/>
      <c r="J151" s="15"/>
      <c r="K151" s="15"/>
      <c r="L151" s="213"/>
      <c r="M151" s="216"/>
      <c r="N151" s="217"/>
      <c r="O151" s="217"/>
      <c r="P151" s="217"/>
      <c r="Q151" s="217"/>
      <c r="R151" s="217"/>
      <c r="S151" s="217"/>
      <c r="T151" s="21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4" t="s">
        <v>197</v>
      </c>
      <c r="AU151" s="214" t="s">
        <v>81</v>
      </c>
      <c r="AV151" s="15" t="s">
        <v>79</v>
      </c>
      <c r="AW151" s="15" t="s">
        <v>29</v>
      </c>
      <c r="AX151" s="15" t="s">
        <v>73</v>
      </c>
      <c r="AY151" s="214" t="s">
        <v>189</v>
      </c>
    </row>
    <row r="152" s="13" customFormat="1">
      <c r="A152" s="13"/>
      <c r="B152" s="188"/>
      <c r="C152" s="13"/>
      <c r="D152" s="189" t="s">
        <v>197</v>
      </c>
      <c r="E152" s="190" t="s">
        <v>1</v>
      </c>
      <c r="F152" s="191" t="s">
        <v>1450</v>
      </c>
      <c r="G152" s="13"/>
      <c r="H152" s="192">
        <v>2884.6819999999998</v>
      </c>
      <c r="I152" s="13"/>
      <c r="J152" s="13"/>
      <c r="K152" s="13"/>
      <c r="L152" s="188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0" t="s">
        <v>197</v>
      </c>
      <c r="AU152" s="190" t="s">
        <v>81</v>
      </c>
      <c r="AV152" s="13" t="s">
        <v>81</v>
      </c>
      <c r="AW152" s="13" t="s">
        <v>29</v>
      </c>
      <c r="AX152" s="13" t="s">
        <v>73</v>
      </c>
      <c r="AY152" s="190" t="s">
        <v>189</v>
      </c>
    </row>
    <row r="153" s="13" customFormat="1">
      <c r="A153" s="13"/>
      <c r="B153" s="188"/>
      <c r="C153" s="13"/>
      <c r="D153" s="189" t="s">
        <v>197</v>
      </c>
      <c r="E153" s="190" t="s">
        <v>1</v>
      </c>
      <c r="F153" s="191" t="s">
        <v>1451</v>
      </c>
      <c r="G153" s="13"/>
      <c r="H153" s="192">
        <v>11.063000000000001</v>
      </c>
      <c r="I153" s="13"/>
      <c r="J153" s="13"/>
      <c r="K153" s="13"/>
      <c r="L153" s="188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0" t="s">
        <v>197</v>
      </c>
      <c r="AU153" s="190" t="s">
        <v>81</v>
      </c>
      <c r="AV153" s="13" t="s">
        <v>81</v>
      </c>
      <c r="AW153" s="13" t="s">
        <v>29</v>
      </c>
      <c r="AX153" s="13" t="s">
        <v>73</v>
      </c>
      <c r="AY153" s="190" t="s">
        <v>189</v>
      </c>
    </row>
    <row r="154" s="13" customFormat="1">
      <c r="A154" s="13"/>
      <c r="B154" s="188"/>
      <c r="C154" s="13"/>
      <c r="D154" s="189" t="s">
        <v>197</v>
      </c>
      <c r="E154" s="190" t="s">
        <v>1</v>
      </c>
      <c r="F154" s="191" t="s">
        <v>1452</v>
      </c>
      <c r="G154" s="13"/>
      <c r="H154" s="192">
        <v>2.5899999999999999</v>
      </c>
      <c r="I154" s="13"/>
      <c r="J154" s="13"/>
      <c r="K154" s="13"/>
      <c r="L154" s="188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197</v>
      </c>
      <c r="AU154" s="190" t="s">
        <v>81</v>
      </c>
      <c r="AV154" s="13" t="s">
        <v>81</v>
      </c>
      <c r="AW154" s="13" t="s">
        <v>29</v>
      </c>
      <c r="AX154" s="13" t="s">
        <v>73</v>
      </c>
      <c r="AY154" s="190" t="s">
        <v>189</v>
      </c>
    </row>
    <row r="155" s="13" customFormat="1">
      <c r="A155" s="13"/>
      <c r="B155" s="188"/>
      <c r="C155" s="13"/>
      <c r="D155" s="189" t="s">
        <v>197</v>
      </c>
      <c r="E155" s="190" t="s">
        <v>1</v>
      </c>
      <c r="F155" s="191" t="s">
        <v>1453</v>
      </c>
      <c r="G155" s="13"/>
      <c r="H155" s="192">
        <v>2895.7449999999999</v>
      </c>
      <c r="I155" s="13"/>
      <c r="J155" s="13"/>
      <c r="K155" s="13"/>
      <c r="L155" s="188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0" t="s">
        <v>197</v>
      </c>
      <c r="AU155" s="190" t="s">
        <v>81</v>
      </c>
      <c r="AV155" s="13" t="s">
        <v>81</v>
      </c>
      <c r="AW155" s="13" t="s">
        <v>29</v>
      </c>
      <c r="AX155" s="13" t="s">
        <v>73</v>
      </c>
      <c r="AY155" s="190" t="s">
        <v>189</v>
      </c>
    </row>
    <row r="156" s="13" customFormat="1">
      <c r="A156" s="13"/>
      <c r="B156" s="188"/>
      <c r="C156" s="13"/>
      <c r="D156" s="189" t="s">
        <v>197</v>
      </c>
      <c r="E156" s="190" t="s">
        <v>1</v>
      </c>
      <c r="F156" s="191" t="s">
        <v>1454</v>
      </c>
      <c r="G156" s="13"/>
      <c r="H156" s="192">
        <v>2024.432</v>
      </c>
      <c r="I156" s="13"/>
      <c r="J156" s="13"/>
      <c r="K156" s="13"/>
      <c r="L156" s="188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0" t="s">
        <v>197</v>
      </c>
      <c r="AU156" s="190" t="s">
        <v>81</v>
      </c>
      <c r="AV156" s="13" t="s">
        <v>81</v>
      </c>
      <c r="AW156" s="13" t="s">
        <v>29</v>
      </c>
      <c r="AX156" s="13" t="s">
        <v>79</v>
      </c>
      <c r="AY156" s="190" t="s">
        <v>189</v>
      </c>
    </row>
    <row r="157" s="12" customFormat="1" ht="22.8" customHeight="1">
      <c r="A157" s="12"/>
      <c r="B157" s="162"/>
      <c r="C157" s="12"/>
      <c r="D157" s="163" t="s">
        <v>72</v>
      </c>
      <c r="E157" s="172" t="s">
        <v>1455</v>
      </c>
      <c r="F157" s="172" t="s">
        <v>1456</v>
      </c>
      <c r="G157" s="12"/>
      <c r="H157" s="12"/>
      <c r="I157" s="12"/>
      <c r="J157" s="173">
        <f>BK157</f>
        <v>400000</v>
      </c>
      <c r="K157" s="12"/>
      <c r="L157" s="162"/>
      <c r="M157" s="166"/>
      <c r="N157" s="167"/>
      <c r="O157" s="167"/>
      <c r="P157" s="168">
        <f>SUM(P158:P159)</f>
        <v>0</v>
      </c>
      <c r="Q157" s="167"/>
      <c r="R157" s="168">
        <f>SUM(R158:R159)</f>
        <v>0</v>
      </c>
      <c r="S157" s="167"/>
      <c r="T157" s="16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3" t="s">
        <v>210</v>
      </c>
      <c r="AT157" s="170" t="s">
        <v>72</v>
      </c>
      <c r="AU157" s="170" t="s">
        <v>79</v>
      </c>
      <c r="AY157" s="163" t="s">
        <v>189</v>
      </c>
      <c r="BK157" s="171">
        <f>SUM(BK158:BK159)</f>
        <v>400000</v>
      </c>
    </row>
    <row r="158" s="2" customFormat="1" ht="16.5" customHeight="1">
      <c r="A158" s="31"/>
      <c r="B158" s="174"/>
      <c r="C158" s="175" t="s">
        <v>151</v>
      </c>
      <c r="D158" s="175" t="s">
        <v>191</v>
      </c>
      <c r="E158" s="176" t="s">
        <v>1457</v>
      </c>
      <c r="F158" s="177" t="s">
        <v>1456</v>
      </c>
      <c r="G158" s="178" t="s">
        <v>1338</v>
      </c>
      <c r="H158" s="179">
        <v>1</v>
      </c>
      <c r="I158" s="180">
        <v>400000</v>
      </c>
      <c r="J158" s="180">
        <f>ROUND(I158*H158,2)</f>
        <v>400000</v>
      </c>
      <c r="K158" s="181"/>
      <c r="L158" s="32"/>
      <c r="M158" s="182" t="s">
        <v>1</v>
      </c>
      <c r="N158" s="183" t="s">
        <v>38</v>
      </c>
      <c r="O158" s="184">
        <v>0</v>
      </c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6" t="s">
        <v>1339</v>
      </c>
      <c r="AT158" s="186" t="s">
        <v>191</v>
      </c>
      <c r="AU158" s="186" t="s">
        <v>81</v>
      </c>
      <c r="AY158" s="18" t="s">
        <v>189</v>
      </c>
      <c r="BE158" s="187">
        <f>IF(N158="základní",J158,0)</f>
        <v>400000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79</v>
      </c>
      <c r="BK158" s="187">
        <f>ROUND(I158*H158,2)</f>
        <v>400000</v>
      </c>
      <c r="BL158" s="18" t="s">
        <v>1339</v>
      </c>
      <c r="BM158" s="186" t="s">
        <v>1458</v>
      </c>
    </row>
    <row r="159" s="13" customFormat="1">
      <c r="A159" s="13"/>
      <c r="B159" s="188"/>
      <c r="C159" s="13"/>
      <c r="D159" s="189" t="s">
        <v>197</v>
      </c>
      <c r="E159" s="190" t="s">
        <v>1</v>
      </c>
      <c r="F159" s="191" t="s">
        <v>1459</v>
      </c>
      <c r="G159" s="13"/>
      <c r="H159" s="192">
        <v>1</v>
      </c>
      <c r="I159" s="13"/>
      <c r="J159" s="13"/>
      <c r="K159" s="13"/>
      <c r="L159" s="188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197</v>
      </c>
      <c r="AU159" s="190" t="s">
        <v>81</v>
      </c>
      <c r="AV159" s="13" t="s">
        <v>81</v>
      </c>
      <c r="AW159" s="13" t="s">
        <v>29</v>
      </c>
      <c r="AX159" s="13" t="s">
        <v>79</v>
      </c>
      <c r="AY159" s="190" t="s">
        <v>189</v>
      </c>
    </row>
    <row r="160" s="12" customFormat="1" ht="22.8" customHeight="1">
      <c r="A160" s="12"/>
      <c r="B160" s="162"/>
      <c r="C160" s="12"/>
      <c r="D160" s="163" t="s">
        <v>72</v>
      </c>
      <c r="E160" s="172" t="s">
        <v>1460</v>
      </c>
      <c r="F160" s="172" t="s">
        <v>1461</v>
      </c>
      <c r="G160" s="12"/>
      <c r="H160" s="12"/>
      <c r="I160" s="12"/>
      <c r="J160" s="173">
        <f>BK160</f>
        <v>75000</v>
      </c>
      <c r="K160" s="12"/>
      <c r="L160" s="162"/>
      <c r="M160" s="166"/>
      <c r="N160" s="167"/>
      <c r="O160" s="167"/>
      <c r="P160" s="168">
        <f>P161</f>
        <v>0</v>
      </c>
      <c r="Q160" s="167"/>
      <c r="R160" s="168">
        <f>R161</f>
        <v>0</v>
      </c>
      <c r="S160" s="167"/>
      <c r="T160" s="16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3" t="s">
        <v>210</v>
      </c>
      <c r="AT160" s="170" t="s">
        <v>72</v>
      </c>
      <c r="AU160" s="170" t="s">
        <v>79</v>
      </c>
      <c r="AY160" s="163" t="s">
        <v>189</v>
      </c>
      <c r="BK160" s="171">
        <f>BK161</f>
        <v>75000</v>
      </c>
    </row>
    <row r="161" s="2" customFormat="1" ht="16.5" customHeight="1">
      <c r="A161" s="31"/>
      <c r="B161" s="174"/>
      <c r="C161" s="175" t="s">
        <v>267</v>
      </c>
      <c r="D161" s="175" t="s">
        <v>191</v>
      </c>
      <c r="E161" s="176" t="s">
        <v>1462</v>
      </c>
      <c r="F161" s="177" t="s">
        <v>1463</v>
      </c>
      <c r="G161" s="178" t="s">
        <v>1338</v>
      </c>
      <c r="H161" s="179">
        <v>1</v>
      </c>
      <c r="I161" s="180">
        <v>75000</v>
      </c>
      <c r="J161" s="180">
        <f>ROUND(I161*H161,2)</f>
        <v>75000</v>
      </c>
      <c r="K161" s="181"/>
      <c r="L161" s="32"/>
      <c r="M161" s="182" t="s">
        <v>1</v>
      </c>
      <c r="N161" s="183" t="s">
        <v>38</v>
      </c>
      <c r="O161" s="184">
        <v>0</v>
      </c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6" t="s">
        <v>1339</v>
      </c>
      <c r="AT161" s="186" t="s">
        <v>191</v>
      </c>
      <c r="AU161" s="186" t="s">
        <v>81</v>
      </c>
      <c r="AY161" s="18" t="s">
        <v>189</v>
      </c>
      <c r="BE161" s="187">
        <f>IF(N161="základní",J161,0)</f>
        <v>75000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79</v>
      </c>
      <c r="BK161" s="187">
        <f>ROUND(I161*H161,2)</f>
        <v>75000</v>
      </c>
      <c r="BL161" s="18" t="s">
        <v>1339</v>
      </c>
      <c r="BM161" s="186" t="s">
        <v>1464</v>
      </c>
    </row>
    <row r="162" s="12" customFormat="1" ht="22.8" customHeight="1">
      <c r="A162" s="12"/>
      <c r="B162" s="162"/>
      <c r="C162" s="12"/>
      <c r="D162" s="163" t="s">
        <v>72</v>
      </c>
      <c r="E162" s="172" t="s">
        <v>1465</v>
      </c>
      <c r="F162" s="172" t="s">
        <v>1466</v>
      </c>
      <c r="G162" s="12"/>
      <c r="H162" s="12"/>
      <c r="I162" s="12"/>
      <c r="J162" s="173">
        <f>BK162</f>
        <v>40000</v>
      </c>
      <c r="K162" s="12"/>
      <c r="L162" s="162"/>
      <c r="M162" s="166"/>
      <c r="N162" s="167"/>
      <c r="O162" s="167"/>
      <c r="P162" s="168">
        <f>SUM(P163:P164)</f>
        <v>0</v>
      </c>
      <c r="Q162" s="167"/>
      <c r="R162" s="168">
        <f>SUM(R163:R164)</f>
        <v>0</v>
      </c>
      <c r="S162" s="167"/>
      <c r="T162" s="169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3" t="s">
        <v>195</v>
      </c>
      <c r="AT162" s="170" t="s">
        <v>72</v>
      </c>
      <c r="AU162" s="170" t="s">
        <v>79</v>
      </c>
      <c r="AY162" s="163" t="s">
        <v>189</v>
      </c>
      <c r="BK162" s="171">
        <f>SUM(BK163:BK164)</f>
        <v>40000</v>
      </c>
    </row>
    <row r="163" s="2" customFormat="1" ht="62.7" customHeight="1">
      <c r="A163" s="31"/>
      <c r="B163" s="174"/>
      <c r="C163" s="175" t="s">
        <v>8</v>
      </c>
      <c r="D163" s="175" t="s">
        <v>191</v>
      </c>
      <c r="E163" s="176" t="s">
        <v>1467</v>
      </c>
      <c r="F163" s="177" t="s">
        <v>1468</v>
      </c>
      <c r="G163" s="178" t="s">
        <v>1338</v>
      </c>
      <c r="H163" s="179">
        <v>1</v>
      </c>
      <c r="I163" s="180">
        <v>20000</v>
      </c>
      <c r="J163" s="180">
        <f>ROUND(I163*H163,2)</f>
        <v>20000</v>
      </c>
      <c r="K163" s="181"/>
      <c r="L163" s="32"/>
      <c r="M163" s="182" t="s">
        <v>1</v>
      </c>
      <c r="N163" s="183" t="s">
        <v>38</v>
      </c>
      <c r="O163" s="184">
        <v>0</v>
      </c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6" t="s">
        <v>1339</v>
      </c>
      <c r="AT163" s="186" t="s">
        <v>191</v>
      </c>
      <c r="AU163" s="186" t="s">
        <v>81</v>
      </c>
      <c r="AY163" s="18" t="s">
        <v>189</v>
      </c>
      <c r="BE163" s="187">
        <f>IF(N163="základní",J163,0)</f>
        <v>20000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8" t="s">
        <v>79</v>
      </c>
      <c r="BK163" s="187">
        <f>ROUND(I163*H163,2)</f>
        <v>20000</v>
      </c>
      <c r="BL163" s="18" t="s">
        <v>1339</v>
      </c>
      <c r="BM163" s="186" t="s">
        <v>1469</v>
      </c>
    </row>
    <row r="164" s="2" customFormat="1" ht="62.7" customHeight="1">
      <c r="A164" s="31"/>
      <c r="B164" s="174"/>
      <c r="C164" s="175" t="s">
        <v>153</v>
      </c>
      <c r="D164" s="175" t="s">
        <v>191</v>
      </c>
      <c r="E164" s="176" t="s">
        <v>1470</v>
      </c>
      <c r="F164" s="177" t="s">
        <v>1471</v>
      </c>
      <c r="G164" s="178" t="s">
        <v>1338</v>
      </c>
      <c r="H164" s="179">
        <v>1</v>
      </c>
      <c r="I164" s="180">
        <v>20000</v>
      </c>
      <c r="J164" s="180">
        <f>ROUND(I164*H164,2)</f>
        <v>20000</v>
      </c>
      <c r="K164" s="181"/>
      <c r="L164" s="32"/>
      <c r="M164" s="222" t="s">
        <v>1</v>
      </c>
      <c r="N164" s="223" t="s">
        <v>38</v>
      </c>
      <c r="O164" s="224">
        <v>0</v>
      </c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6" t="s">
        <v>1339</v>
      </c>
      <c r="AT164" s="186" t="s">
        <v>191</v>
      </c>
      <c r="AU164" s="186" t="s">
        <v>81</v>
      </c>
      <c r="AY164" s="18" t="s">
        <v>189</v>
      </c>
      <c r="BE164" s="187">
        <f>IF(N164="základní",J164,0)</f>
        <v>20000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79</v>
      </c>
      <c r="BK164" s="187">
        <f>ROUND(I164*H164,2)</f>
        <v>20000</v>
      </c>
      <c r="BL164" s="18" t="s">
        <v>1339</v>
      </c>
      <c r="BM164" s="186" t="s">
        <v>1472</v>
      </c>
    </row>
    <row r="165" s="2" customFormat="1" ht="6.96" customHeight="1">
      <c r="A165" s="31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32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autoFilter ref="C128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 s="1" customFormat="1" ht="12" customHeight="1">
      <c r="B8" s="21"/>
      <c r="D8" s="28" t="s">
        <v>128</v>
      </c>
      <c r="L8" s="21"/>
    </row>
    <row r="9" s="2" customFormat="1" ht="16.5" customHeight="1">
      <c r="A9" s="31"/>
      <c r="B9" s="32"/>
      <c r="C9" s="31"/>
      <c r="D9" s="31"/>
      <c r="E9" s="124" t="s">
        <v>1473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1474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59.25" customHeight="1">
      <c r="A29" s="125"/>
      <c r="B29" s="126"/>
      <c r="C29" s="125"/>
      <c r="D29" s="125"/>
      <c r="E29" s="29" t="s">
        <v>1475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ROUND(J122, 2)</f>
        <v>4875989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ROUND((SUM(BE122:BE133)),  2)</f>
        <v>4875989</v>
      </c>
      <c r="G35" s="31"/>
      <c r="H35" s="31"/>
      <c r="I35" s="131">
        <v>0.20999999999999999</v>
      </c>
      <c r="J35" s="130">
        <f>ROUND(((SUM(BE122:BE133))*I35),  2)</f>
        <v>1023957.6899999999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ROUND((SUM(BF122:BF133)),  2)</f>
        <v>0</v>
      </c>
      <c r="G36" s="31"/>
      <c r="H36" s="31"/>
      <c r="I36" s="131">
        <v>0.14999999999999999</v>
      </c>
      <c r="J36" s="130">
        <f>ROUND(((SUM(BF122:BF133))*I36),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ROUND((SUM(BG122:BG133)),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ROUND((SUM(BH122:BH133)),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ROUND((SUM(BI122:BI133)),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5899946.6899999995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1473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D.1.9 - Ostatní stavební objekty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J122</f>
        <v>4875989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1476</v>
      </c>
      <c r="E99" s="145"/>
      <c r="F99" s="145"/>
      <c r="G99" s="145"/>
      <c r="H99" s="145"/>
      <c r="I99" s="145"/>
      <c r="J99" s="146">
        <f>J123</f>
        <v>4875989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1477</v>
      </c>
      <c r="E100" s="149"/>
      <c r="F100" s="149"/>
      <c r="G100" s="149"/>
      <c r="H100" s="149"/>
      <c r="I100" s="149"/>
      <c r="J100" s="150">
        <f>J124</f>
        <v>4875989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174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4" t="str">
        <f>E7</f>
        <v>Propojení Labské a Ploučnické cyklostezky, Děčín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128</v>
      </c>
      <c r="L111" s="21"/>
    </row>
    <row r="112" s="2" customFormat="1" ht="16.5" customHeight="1">
      <c r="A112" s="31"/>
      <c r="B112" s="32"/>
      <c r="C112" s="31"/>
      <c r="D112" s="31"/>
      <c r="E112" s="124" t="s">
        <v>1473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134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D.1.9 - Ostatní stavební objekty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15. 11. 2022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Statutární město Děčín</v>
      </c>
      <c r="G118" s="31"/>
      <c r="H118" s="31"/>
      <c r="I118" s="28" t="s">
        <v>27</v>
      </c>
      <c r="J118" s="29" t="str">
        <f>E23</f>
        <v>Ing. Vladimír Polda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30</v>
      </c>
      <c r="J119" s="29" t="str">
        <f>E26</f>
        <v>Ing. Jan Duben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1"/>
      <c r="B121" s="152"/>
      <c r="C121" s="153" t="s">
        <v>175</v>
      </c>
      <c r="D121" s="154" t="s">
        <v>58</v>
      </c>
      <c r="E121" s="154" t="s">
        <v>54</v>
      </c>
      <c r="F121" s="154" t="s">
        <v>55</v>
      </c>
      <c r="G121" s="154" t="s">
        <v>176</v>
      </c>
      <c r="H121" s="154" t="s">
        <v>177</v>
      </c>
      <c r="I121" s="154" t="s">
        <v>178</v>
      </c>
      <c r="J121" s="155" t="s">
        <v>158</v>
      </c>
      <c r="K121" s="156" t="s">
        <v>179</v>
      </c>
      <c r="L121" s="157"/>
      <c r="M121" s="78" t="s">
        <v>1</v>
      </c>
      <c r="N121" s="79" t="s">
        <v>37</v>
      </c>
      <c r="O121" s="79" t="s">
        <v>180</v>
      </c>
      <c r="P121" s="79" t="s">
        <v>181</v>
      </c>
      <c r="Q121" s="79" t="s">
        <v>182</v>
      </c>
      <c r="R121" s="79" t="s">
        <v>183</v>
      </c>
      <c r="S121" s="79" t="s">
        <v>184</v>
      </c>
      <c r="T121" s="80" t="s">
        <v>185</v>
      </c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</row>
    <row r="122" s="2" customFormat="1" ht="22.8" customHeight="1">
      <c r="A122" s="31"/>
      <c r="B122" s="32"/>
      <c r="C122" s="85" t="s">
        <v>186</v>
      </c>
      <c r="D122" s="31"/>
      <c r="E122" s="31"/>
      <c r="F122" s="31"/>
      <c r="G122" s="31"/>
      <c r="H122" s="31"/>
      <c r="I122" s="31"/>
      <c r="J122" s="158">
        <f>BK122</f>
        <v>4875989</v>
      </c>
      <c r="K122" s="31"/>
      <c r="L122" s="32"/>
      <c r="M122" s="81"/>
      <c r="N122" s="65"/>
      <c r="O122" s="82"/>
      <c r="P122" s="159">
        <f>P123</f>
        <v>0</v>
      </c>
      <c r="Q122" s="82"/>
      <c r="R122" s="159">
        <f>R123</f>
        <v>0</v>
      </c>
      <c r="S122" s="82"/>
      <c r="T122" s="160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72</v>
      </c>
      <c r="AU122" s="18" t="s">
        <v>160</v>
      </c>
      <c r="BK122" s="161">
        <f>BK123</f>
        <v>4875989</v>
      </c>
    </row>
    <row r="123" s="12" customFormat="1" ht="25.92" customHeight="1">
      <c r="A123" s="12"/>
      <c r="B123" s="162"/>
      <c r="C123" s="12"/>
      <c r="D123" s="163" t="s">
        <v>72</v>
      </c>
      <c r="E123" s="164" t="s">
        <v>1478</v>
      </c>
      <c r="F123" s="164" t="s">
        <v>1479</v>
      </c>
      <c r="G123" s="12"/>
      <c r="H123" s="12"/>
      <c r="I123" s="12"/>
      <c r="J123" s="165">
        <f>BK123</f>
        <v>4875989</v>
      </c>
      <c r="K123" s="12"/>
      <c r="L123" s="162"/>
      <c r="M123" s="166"/>
      <c r="N123" s="167"/>
      <c r="O123" s="167"/>
      <c r="P123" s="168">
        <f>P124</f>
        <v>0</v>
      </c>
      <c r="Q123" s="167"/>
      <c r="R123" s="168">
        <f>R124</f>
        <v>0</v>
      </c>
      <c r="S123" s="167"/>
      <c r="T123" s="16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3" t="s">
        <v>195</v>
      </c>
      <c r="AT123" s="170" t="s">
        <v>72</v>
      </c>
      <c r="AU123" s="170" t="s">
        <v>73</v>
      </c>
      <c r="AY123" s="163" t="s">
        <v>189</v>
      </c>
      <c r="BK123" s="171">
        <f>BK124</f>
        <v>4875989</v>
      </c>
    </row>
    <row r="124" s="12" customFormat="1" ht="22.8" customHeight="1">
      <c r="A124" s="12"/>
      <c r="B124" s="162"/>
      <c r="C124" s="12"/>
      <c r="D124" s="163" t="s">
        <v>72</v>
      </c>
      <c r="E124" s="172" t="s">
        <v>1480</v>
      </c>
      <c r="F124" s="172" t="s">
        <v>1481</v>
      </c>
      <c r="G124" s="12"/>
      <c r="H124" s="12"/>
      <c r="I124" s="12"/>
      <c r="J124" s="173">
        <f>BK124</f>
        <v>4875989</v>
      </c>
      <c r="K124" s="12"/>
      <c r="L124" s="162"/>
      <c r="M124" s="166"/>
      <c r="N124" s="167"/>
      <c r="O124" s="167"/>
      <c r="P124" s="168">
        <f>SUM(P125:P133)</f>
        <v>0</v>
      </c>
      <c r="Q124" s="167"/>
      <c r="R124" s="168">
        <f>SUM(R125:R133)</f>
        <v>0</v>
      </c>
      <c r="S124" s="167"/>
      <c r="T124" s="169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3" t="s">
        <v>195</v>
      </c>
      <c r="AT124" s="170" t="s">
        <v>72</v>
      </c>
      <c r="AU124" s="170" t="s">
        <v>79</v>
      </c>
      <c r="AY124" s="163" t="s">
        <v>189</v>
      </c>
      <c r="BK124" s="171">
        <f>SUM(BK125:BK133)</f>
        <v>4875989</v>
      </c>
    </row>
    <row r="125" s="2" customFormat="1" ht="24.15" customHeight="1">
      <c r="A125" s="31"/>
      <c r="B125" s="174"/>
      <c r="C125" s="175" t="s">
        <v>79</v>
      </c>
      <c r="D125" s="175" t="s">
        <v>191</v>
      </c>
      <c r="E125" s="176" t="s">
        <v>1482</v>
      </c>
      <c r="F125" s="177" t="s">
        <v>1483</v>
      </c>
      <c r="G125" s="178" t="s">
        <v>256</v>
      </c>
      <c r="H125" s="179">
        <v>555.60000000000002</v>
      </c>
      <c r="I125" s="180">
        <v>3910</v>
      </c>
      <c r="J125" s="180">
        <f>ROUND(I125*H125,2)</f>
        <v>2172396</v>
      </c>
      <c r="K125" s="181"/>
      <c r="L125" s="32"/>
      <c r="M125" s="182" t="s">
        <v>1</v>
      </c>
      <c r="N125" s="183" t="s">
        <v>38</v>
      </c>
      <c r="O125" s="184">
        <v>0</v>
      </c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6" t="s">
        <v>1484</v>
      </c>
      <c r="AT125" s="186" t="s">
        <v>191</v>
      </c>
      <c r="AU125" s="186" t="s">
        <v>81</v>
      </c>
      <c r="AY125" s="18" t="s">
        <v>189</v>
      </c>
      <c r="BE125" s="187">
        <f>IF(N125="základní",J125,0)</f>
        <v>2172396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8" t="s">
        <v>79</v>
      </c>
      <c r="BK125" s="187">
        <f>ROUND(I125*H125,2)</f>
        <v>2172396</v>
      </c>
      <c r="BL125" s="18" t="s">
        <v>1484</v>
      </c>
      <c r="BM125" s="186" t="s">
        <v>1485</v>
      </c>
    </row>
    <row r="126" s="2" customFormat="1" ht="24.15" customHeight="1">
      <c r="A126" s="31"/>
      <c r="B126" s="174"/>
      <c r="C126" s="175" t="s">
        <v>81</v>
      </c>
      <c r="D126" s="175" t="s">
        <v>191</v>
      </c>
      <c r="E126" s="176" t="s">
        <v>1486</v>
      </c>
      <c r="F126" s="177" t="s">
        <v>1487</v>
      </c>
      <c r="G126" s="178" t="s">
        <v>256</v>
      </c>
      <c r="H126" s="179">
        <v>547.10000000000002</v>
      </c>
      <c r="I126" s="180">
        <v>215</v>
      </c>
      <c r="J126" s="180">
        <f>ROUND(I126*H126,2)</f>
        <v>117626.5</v>
      </c>
      <c r="K126" s="181"/>
      <c r="L126" s="32"/>
      <c r="M126" s="182" t="s">
        <v>1</v>
      </c>
      <c r="N126" s="183" t="s">
        <v>38</v>
      </c>
      <c r="O126" s="184">
        <v>0</v>
      </c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6" t="s">
        <v>1484</v>
      </c>
      <c r="AT126" s="186" t="s">
        <v>191</v>
      </c>
      <c r="AU126" s="186" t="s">
        <v>81</v>
      </c>
      <c r="AY126" s="18" t="s">
        <v>189</v>
      </c>
      <c r="BE126" s="187">
        <f>IF(N126="základní",J126,0)</f>
        <v>117626.5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8" t="s">
        <v>79</v>
      </c>
      <c r="BK126" s="187">
        <f>ROUND(I126*H126,2)</f>
        <v>117626.5</v>
      </c>
      <c r="BL126" s="18" t="s">
        <v>1484</v>
      </c>
      <c r="BM126" s="186" t="s">
        <v>1488</v>
      </c>
    </row>
    <row r="127" s="2" customFormat="1" ht="21.75" customHeight="1">
      <c r="A127" s="31"/>
      <c r="B127" s="174"/>
      <c r="C127" s="175" t="s">
        <v>98</v>
      </c>
      <c r="D127" s="175" t="s">
        <v>191</v>
      </c>
      <c r="E127" s="176" t="s">
        <v>1489</v>
      </c>
      <c r="F127" s="177" t="s">
        <v>1490</v>
      </c>
      <c r="G127" s="178" t="s">
        <v>256</v>
      </c>
      <c r="H127" s="179">
        <v>272</v>
      </c>
      <c r="I127" s="180">
        <v>111</v>
      </c>
      <c r="J127" s="180">
        <f>ROUND(I127*H127,2)</f>
        <v>30192</v>
      </c>
      <c r="K127" s="181"/>
      <c r="L127" s="32"/>
      <c r="M127" s="182" t="s">
        <v>1</v>
      </c>
      <c r="N127" s="183" t="s">
        <v>38</v>
      </c>
      <c r="O127" s="184">
        <v>0</v>
      </c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6" t="s">
        <v>1484</v>
      </c>
      <c r="AT127" s="186" t="s">
        <v>191</v>
      </c>
      <c r="AU127" s="186" t="s">
        <v>81</v>
      </c>
      <c r="AY127" s="18" t="s">
        <v>189</v>
      </c>
      <c r="BE127" s="187">
        <f>IF(N127="základní",J127,0)</f>
        <v>30192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8" t="s">
        <v>79</v>
      </c>
      <c r="BK127" s="187">
        <f>ROUND(I127*H127,2)</f>
        <v>30192</v>
      </c>
      <c r="BL127" s="18" t="s">
        <v>1484</v>
      </c>
      <c r="BM127" s="186" t="s">
        <v>1491</v>
      </c>
    </row>
    <row r="128" s="2" customFormat="1" ht="24.15" customHeight="1">
      <c r="A128" s="31"/>
      <c r="B128" s="174"/>
      <c r="C128" s="175" t="s">
        <v>195</v>
      </c>
      <c r="D128" s="175" t="s">
        <v>191</v>
      </c>
      <c r="E128" s="176" t="s">
        <v>1492</v>
      </c>
      <c r="F128" s="177" t="s">
        <v>1493</v>
      </c>
      <c r="G128" s="178" t="s">
        <v>256</v>
      </c>
      <c r="H128" s="179">
        <v>547.10000000000002</v>
      </c>
      <c r="I128" s="180">
        <v>4510</v>
      </c>
      <c r="J128" s="180">
        <f>ROUND(I128*H128,2)</f>
        <v>2467421</v>
      </c>
      <c r="K128" s="181"/>
      <c r="L128" s="32"/>
      <c r="M128" s="182" t="s">
        <v>1</v>
      </c>
      <c r="N128" s="183" t="s">
        <v>38</v>
      </c>
      <c r="O128" s="184">
        <v>0</v>
      </c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6" t="s">
        <v>1484</v>
      </c>
      <c r="AT128" s="186" t="s">
        <v>191</v>
      </c>
      <c r="AU128" s="186" t="s">
        <v>81</v>
      </c>
      <c r="AY128" s="18" t="s">
        <v>189</v>
      </c>
      <c r="BE128" s="187">
        <f>IF(N128="základní",J128,0)</f>
        <v>2467421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8" t="s">
        <v>79</v>
      </c>
      <c r="BK128" s="187">
        <f>ROUND(I128*H128,2)</f>
        <v>2467421</v>
      </c>
      <c r="BL128" s="18" t="s">
        <v>1484</v>
      </c>
      <c r="BM128" s="186" t="s">
        <v>1494</v>
      </c>
    </row>
    <row r="129" s="2" customFormat="1" ht="21.75" customHeight="1">
      <c r="A129" s="31"/>
      <c r="B129" s="174"/>
      <c r="C129" s="175" t="s">
        <v>210</v>
      </c>
      <c r="D129" s="175" t="s">
        <v>191</v>
      </c>
      <c r="E129" s="176" t="s">
        <v>1495</v>
      </c>
      <c r="F129" s="177" t="s">
        <v>1496</v>
      </c>
      <c r="G129" s="178" t="s">
        <v>256</v>
      </c>
      <c r="H129" s="179">
        <v>544</v>
      </c>
      <c r="I129" s="180">
        <v>120</v>
      </c>
      <c r="J129" s="180">
        <f>ROUND(I129*H129,2)</f>
        <v>65280</v>
      </c>
      <c r="K129" s="181"/>
      <c r="L129" s="32"/>
      <c r="M129" s="182" t="s">
        <v>1</v>
      </c>
      <c r="N129" s="183" t="s">
        <v>38</v>
      </c>
      <c r="O129" s="184">
        <v>0</v>
      </c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6" t="s">
        <v>1484</v>
      </c>
      <c r="AT129" s="186" t="s">
        <v>191</v>
      </c>
      <c r="AU129" s="186" t="s">
        <v>81</v>
      </c>
      <c r="AY129" s="18" t="s">
        <v>189</v>
      </c>
      <c r="BE129" s="187">
        <f>IF(N129="základní",J129,0)</f>
        <v>65280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8" t="s">
        <v>79</v>
      </c>
      <c r="BK129" s="187">
        <f>ROUND(I129*H129,2)</f>
        <v>65280</v>
      </c>
      <c r="BL129" s="18" t="s">
        <v>1484</v>
      </c>
      <c r="BM129" s="186" t="s">
        <v>1497</v>
      </c>
    </row>
    <row r="130" s="2" customFormat="1" ht="16.5" customHeight="1">
      <c r="A130" s="31"/>
      <c r="B130" s="174"/>
      <c r="C130" s="175" t="s">
        <v>215</v>
      </c>
      <c r="D130" s="175" t="s">
        <v>191</v>
      </c>
      <c r="E130" s="176" t="s">
        <v>1498</v>
      </c>
      <c r="F130" s="177" t="s">
        <v>1499</v>
      </c>
      <c r="G130" s="178" t="s">
        <v>194</v>
      </c>
      <c r="H130" s="179">
        <v>4</v>
      </c>
      <c r="I130" s="180">
        <v>1500</v>
      </c>
      <c r="J130" s="180">
        <f>ROUND(I130*H130,2)</f>
        <v>6000</v>
      </c>
      <c r="K130" s="181"/>
      <c r="L130" s="32"/>
      <c r="M130" s="182" t="s">
        <v>1</v>
      </c>
      <c r="N130" s="183" t="s">
        <v>38</v>
      </c>
      <c r="O130" s="184">
        <v>0</v>
      </c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6" t="s">
        <v>1484</v>
      </c>
      <c r="AT130" s="186" t="s">
        <v>191</v>
      </c>
      <c r="AU130" s="186" t="s">
        <v>81</v>
      </c>
      <c r="AY130" s="18" t="s">
        <v>189</v>
      </c>
      <c r="BE130" s="187">
        <f>IF(N130="základní",J130,0)</f>
        <v>6000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8" t="s">
        <v>79</v>
      </c>
      <c r="BK130" s="187">
        <f>ROUND(I130*H130,2)</f>
        <v>6000</v>
      </c>
      <c r="BL130" s="18" t="s">
        <v>1484</v>
      </c>
      <c r="BM130" s="186" t="s">
        <v>1500</v>
      </c>
    </row>
    <row r="131" s="2" customFormat="1" ht="16.5" customHeight="1">
      <c r="A131" s="31"/>
      <c r="B131" s="174"/>
      <c r="C131" s="175" t="s">
        <v>227</v>
      </c>
      <c r="D131" s="175" t="s">
        <v>191</v>
      </c>
      <c r="E131" s="176" t="s">
        <v>1501</v>
      </c>
      <c r="F131" s="177" t="s">
        <v>1502</v>
      </c>
      <c r="G131" s="178" t="s">
        <v>194</v>
      </c>
      <c r="H131" s="179">
        <v>4</v>
      </c>
      <c r="I131" s="180">
        <v>750</v>
      </c>
      <c r="J131" s="180">
        <f>ROUND(I131*H131,2)</f>
        <v>3000</v>
      </c>
      <c r="K131" s="181"/>
      <c r="L131" s="32"/>
      <c r="M131" s="182" t="s">
        <v>1</v>
      </c>
      <c r="N131" s="183" t="s">
        <v>38</v>
      </c>
      <c r="O131" s="184">
        <v>0</v>
      </c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6" t="s">
        <v>1484</v>
      </c>
      <c r="AT131" s="186" t="s">
        <v>191</v>
      </c>
      <c r="AU131" s="186" t="s">
        <v>81</v>
      </c>
      <c r="AY131" s="18" t="s">
        <v>189</v>
      </c>
      <c r="BE131" s="187">
        <f>IF(N131="základní",J131,0)</f>
        <v>3000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8" t="s">
        <v>79</v>
      </c>
      <c r="BK131" s="187">
        <f>ROUND(I131*H131,2)</f>
        <v>3000</v>
      </c>
      <c r="BL131" s="18" t="s">
        <v>1484</v>
      </c>
      <c r="BM131" s="186" t="s">
        <v>1503</v>
      </c>
    </row>
    <row r="132" s="2" customFormat="1" ht="16.5" customHeight="1">
      <c r="A132" s="31"/>
      <c r="B132" s="174"/>
      <c r="C132" s="175" t="s">
        <v>232</v>
      </c>
      <c r="D132" s="175" t="s">
        <v>191</v>
      </c>
      <c r="E132" s="176" t="s">
        <v>1504</v>
      </c>
      <c r="F132" s="177" t="s">
        <v>1505</v>
      </c>
      <c r="G132" s="178" t="s">
        <v>256</v>
      </c>
      <c r="H132" s="179">
        <v>1374.7000000000001</v>
      </c>
      <c r="I132" s="180">
        <v>5</v>
      </c>
      <c r="J132" s="180">
        <f>ROUND(I132*H132,2)</f>
        <v>6873.5</v>
      </c>
      <c r="K132" s="181"/>
      <c r="L132" s="32"/>
      <c r="M132" s="182" t="s">
        <v>1</v>
      </c>
      <c r="N132" s="183" t="s">
        <v>38</v>
      </c>
      <c r="O132" s="184">
        <v>0</v>
      </c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6" t="s">
        <v>1484</v>
      </c>
      <c r="AT132" s="186" t="s">
        <v>191</v>
      </c>
      <c r="AU132" s="186" t="s">
        <v>81</v>
      </c>
      <c r="AY132" s="18" t="s">
        <v>189</v>
      </c>
      <c r="BE132" s="187">
        <f>IF(N132="základní",J132,0)</f>
        <v>6873.5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8" t="s">
        <v>79</v>
      </c>
      <c r="BK132" s="187">
        <f>ROUND(I132*H132,2)</f>
        <v>6873.5</v>
      </c>
      <c r="BL132" s="18" t="s">
        <v>1484</v>
      </c>
      <c r="BM132" s="186" t="s">
        <v>1506</v>
      </c>
    </row>
    <row r="133" s="2" customFormat="1" ht="16.5" customHeight="1">
      <c r="A133" s="31"/>
      <c r="B133" s="174"/>
      <c r="C133" s="175" t="s">
        <v>237</v>
      </c>
      <c r="D133" s="175" t="s">
        <v>191</v>
      </c>
      <c r="E133" s="176" t="s">
        <v>1507</v>
      </c>
      <c r="F133" s="177" t="s">
        <v>1508</v>
      </c>
      <c r="G133" s="178" t="s">
        <v>1509</v>
      </c>
      <c r="H133" s="179">
        <v>2</v>
      </c>
      <c r="I133" s="180">
        <v>3600</v>
      </c>
      <c r="J133" s="180">
        <f>ROUND(I133*H133,2)</f>
        <v>7200</v>
      </c>
      <c r="K133" s="181"/>
      <c r="L133" s="32"/>
      <c r="M133" s="222" t="s">
        <v>1</v>
      </c>
      <c r="N133" s="223" t="s">
        <v>38</v>
      </c>
      <c r="O133" s="224">
        <v>0</v>
      </c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6" t="s">
        <v>1484</v>
      </c>
      <c r="AT133" s="186" t="s">
        <v>191</v>
      </c>
      <c r="AU133" s="186" t="s">
        <v>81</v>
      </c>
      <c r="AY133" s="18" t="s">
        <v>189</v>
      </c>
      <c r="BE133" s="187">
        <f>IF(N133="základní",J133,0)</f>
        <v>7200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8" t="s">
        <v>79</v>
      </c>
      <c r="BK133" s="187">
        <f>ROUND(I133*H133,2)</f>
        <v>7200</v>
      </c>
      <c r="BL133" s="18" t="s">
        <v>1484</v>
      </c>
      <c r="BM133" s="186" t="s">
        <v>1510</v>
      </c>
    </row>
    <row r="134" s="2" customFormat="1" ht="6.96" customHeight="1">
      <c r="A134" s="31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32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autoFilter ref="C121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119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4" t="str">
        <f>'Rekapitulace stavby'!K6</f>
        <v>Propojení Labské a Ploučnické cyklostezky, Děčín</v>
      </c>
      <c r="F7" s="28"/>
      <c r="G7" s="28"/>
      <c r="H7" s="28"/>
      <c r="L7" s="21"/>
    </row>
    <row r="8" s="1" customFormat="1" ht="12" customHeight="1">
      <c r="B8" s="21"/>
      <c r="D8" s="28" t="s">
        <v>128</v>
      </c>
      <c r="L8" s="21"/>
    </row>
    <row r="9" s="2" customFormat="1" ht="16.5" customHeight="1">
      <c r="A9" s="31"/>
      <c r="B9" s="32"/>
      <c r="C9" s="31"/>
      <c r="D9" s="31"/>
      <c r="E9" s="124" t="s">
        <v>1473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134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1511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15. 11. 2022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28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30</v>
      </c>
      <c r="E25" s="31"/>
      <c r="F25" s="31"/>
      <c r="G25" s="31"/>
      <c r="H25" s="31"/>
      <c r="I25" s="28" t="s">
        <v>23</v>
      </c>
      <c r="J25" s="25" t="s">
        <v>1</v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">
        <v>31</v>
      </c>
      <c r="F26" s="31"/>
      <c r="G26" s="31"/>
      <c r="H26" s="31"/>
      <c r="I26" s="28" t="s">
        <v>25</v>
      </c>
      <c r="J26" s="25" t="s">
        <v>1</v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32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5"/>
      <c r="B29" s="126"/>
      <c r="C29" s="125"/>
      <c r="D29" s="125"/>
      <c r="E29" s="29" t="s">
        <v>1</v>
      </c>
      <c r="F29" s="29"/>
      <c r="G29" s="29"/>
      <c r="H29" s="29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8" t="s">
        <v>33</v>
      </c>
      <c r="E32" s="31"/>
      <c r="F32" s="31"/>
      <c r="G32" s="31"/>
      <c r="H32" s="31"/>
      <c r="I32" s="31"/>
      <c r="J32" s="88">
        <f>ROUND(J126, 2)</f>
        <v>550000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35</v>
      </c>
      <c r="G34" s="31"/>
      <c r="H34" s="31"/>
      <c r="I34" s="36" t="s">
        <v>34</v>
      </c>
      <c r="J34" s="36" t="s">
        <v>36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9" t="s">
        <v>37</v>
      </c>
      <c r="E35" s="28" t="s">
        <v>38</v>
      </c>
      <c r="F35" s="130">
        <f>ROUND((SUM(BE126:BE140)),  2)</f>
        <v>550000</v>
      </c>
      <c r="G35" s="31"/>
      <c r="H35" s="31"/>
      <c r="I35" s="131">
        <v>0.20999999999999999</v>
      </c>
      <c r="J35" s="130">
        <f>ROUND(((SUM(BE126:BE140))*I35),  2)</f>
        <v>115500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39</v>
      </c>
      <c r="F36" s="130">
        <f>ROUND((SUM(BF126:BF140)),  2)</f>
        <v>0</v>
      </c>
      <c r="G36" s="31"/>
      <c r="H36" s="31"/>
      <c r="I36" s="131">
        <v>0.14999999999999999</v>
      </c>
      <c r="J36" s="130">
        <f>ROUND(((SUM(BF126:BF140))*I36),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40</v>
      </c>
      <c r="F37" s="130">
        <f>ROUND((SUM(BG126:BG140)),  2)</f>
        <v>0</v>
      </c>
      <c r="G37" s="31"/>
      <c r="H37" s="31"/>
      <c r="I37" s="131">
        <v>0.20999999999999999</v>
      </c>
      <c r="J37" s="13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41</v>
      </c>
      <c r="F38" s="130">
        <f>ROUND((SUM(BH126:BH140)),  2)</f>
        <v>0</v>
      </c>
      <c r="G38" s="31"/>
      <c r="H38" s="31"/>
      <c r="I38" s="131">
        <v>0.14999999999999999</v>
      </c>
      <c r="J38" s="130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42</v>
      </c>
      <c r="F39" s="130">
        <f>ROUND((SUM(BI126:BI140)),  2)</f>
        <v>0</v>
      </c>
      <c r="G39" s="31"/>
      <c r="H39" s="31"/>
      <c r="I39" s="131">
        <v>0</v>
      </c>
      <c r="J39" s="130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43</v>
      </c>
      <c r="E41" s="73"/>
      <c r="F41" s="73"/>
      <c r="G41" s="134" t="s">
        <v>44</v>
      </c>
      <c r="H41" s="135" t="s">
        <v>45</v>
      </c>
      <c r="I41" s="73"/>
      <c r="J41" s="136">
        <f>SUM(J32:J39)</f>
        <v>665500</v>
      </c>
      <c r="K41" s="137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38" t="s">
        <v>49</v>
      </c>
      <c r="G61" s="50" t="s">
        <v>48</v>
      </c>
      <c r="H61" s="34"/>
      <c r="I61" s="34"/>
      <c r="J61" s="13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38" t="s">
        <v>49</v>
      </c>
      <c r="G76" s="50" t="s">
        <v>48</v>
      </c>
      <c r="H76" s="34"/>
      <c r="I76" s="34"/>
      <c r="J76" s="13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156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4" t="str">
        <f>E7</f>
        <v>Propojení Labské a Ploučnické cyklostezky, Děčín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128</v>
      </c>
      <c r="L86" s="21"/>
    </row>
    <row r="87" s="2" customFormat="1" ht="16.5" customHeight="1">
      <c r="A87" s="31"/>
      <c r="B87" s="32"/>
      <c r="C87" s="31"/>
      <c r="D87" s="31"/>
      <c r="E87" s="124" t="s">
        <v>1473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134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VRN-N - Vedlejší rozpočtové náklady - nedotovaná část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15. 11. 2022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Statutární město Děčín</v>
      </c>
      <c r="G93" s="31"/>
      <c r="H93" s="31"/>
      <c r="I93" s="28" t="s">
        <v>27</v>
      </c>
      <c r="J93" s="29" t="str">
        <f>E23</f>
        <v>Ing. Vladimír Polda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30</v>
      </c>
      <c r="J94" s="29" t="str">
        <f>E26</f>
        <v>Ing. Jan Duben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40" t="s">
        <v>157</v>
      </c>
      <c r="D96" s="132"/>
      <c r="E96" s="132"/>
      <c r="F96" s="132"/>
      <c r="G96" s="132"/>
      <c r="H96" s="132"/>
      <c r="I96" s="132"/>
      <c r="J96" s="141" t="s">
        <v>158</v>
      </c>
      <c r="K96" s="132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2" t="s">
        <v>159</v>
      </c>
      <c r="D98" s="31"/>
      <c r="E98" s="31"/>
      <c r="F98" s="31"/>
      <c r="G98" s="31"/>
      <c r="H98" s="31"/>
      <c r="I98" s="31"/>
      <c r="J98" s="88">
        <f>J126</f>
        <v>550000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160</v>
      </c>
    </row>
    <row r="99" s="9" customFormat="1" ht="24.96" customHeight="1">
      <c r="A99" s="9"/>
      <c r="B99" s="143"/>
      <c r="C99" s="9"/>
      <c r="D99" s="144" t="s">
        <v>1248</v>
      </c>
      <c r="E99" s="145"/>
      <c r="F99" s="145"/>
      <c r="G99" s="145"/>
      <c r="H99" s="145"/>
      <c r="I99" s="145"/>
      <c r="J99" s="146">
        <f>J127</f>
        <v>550000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1249</v>
      </c>
      <c r="E100" s="149"/>
      <c r="F100" s="149"/>
      <c r="G100" s="149"/>
      <c r="H100" s="149"/>
      <c r="I100" s="149"/>
      <c r="J100" s="150">
        <f>J128</f>
        <v>100000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1250</v>
      </c>
      <c r="E101" s="149"/>
      <c r="F101" s="149"/>
      <c r="G101" s="149"/>
      <c r="H101" s="149"/>
      <c r="I101" s="149"/>
      <c r="J101" s="150">
        <f>J130</f>
        <v>150000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1251</v>
      </c>
      <c r="E102" s="149"/>
      <c r="F102" s="149"/>
      <c r="G102" s="149"/>
      <c r="H102" s="149"/>
      <c r="I102" s="149"/>
      <c r="J102" s="150">
        <f>J132</f>
        <v>80000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1414</v>
      </c>
      <c r="E103" s="149"/>
      <c r="F103" s="149"/>
      <c r="G103" s="149"/>
      <c r="H103" s="149"/>
      <c r="I103" s="149"/>
      <c r="J103" s="150">
        <f>J135</f>
        <v>100000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1415</v>
      </c>
      <c r="E104" s="149"/>
      <c r="F104" s="149"/>
      <c r="G104" s="149"/>
      <c r="H104" s="149"/>
      <c r="I104" s="149"/>
      <c r="J104" s="150">
        <f>J138</f>
        <v>120000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6.96" customHeight="1">
      <c r="A106" s="31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="2" customFormat="1" ht="6.96" customHeight="1">
      <c r="A110" s="31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24.96" customHeight="1">
      <c r="A111" s="31"/>
      <c r="B111" s="32"/>
      <c r="C111" s="22" t="s">
        <v>174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14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124" t="str">
        <f>E7</f>
        <v>Propojení Labské a Ploučnické cyklostezky, Děčín</v>
      </c>
      <c r="F114" s="28"/>
      <c r="G114" s="28"/>
      <c r="H114" s="28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" customFormat="1" ht="12" customHeight="1">
      <c r="B115" s="21"/>
      <c r="C115" s="28" t="s">
        <v>128</v>
      </c>
      <c r="L115" s="21"/>
    </row>
    <row r="116" s="2" customFormat="1" ht="16.5" customHeight="1">
      <c r="A116" s="31"/>
      <c r="B116" s="32"/>
      <c r="C116" s="31"/>
      <c r="D116" s="31"/>
      <c r="E116" s="124" t="s">
        <v>1473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134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E11</f>
        <v>VRN-N - Vedlejší rozpočtové náklady - nedotovaná část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F14</f>
        <v xml:space="preserve"> </v>
      </c>
      <c r="G120" s="31"/>
      <c r="H120" s="31"/>
      <c r="I120" s="28" t="s">
        <v>20</v>
      </c>
      <c r="J120" s="61" t="str">
        <f>IF(J14="","",J14)</f>
        <v>15. 11. 2022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E17</f>
        <v>Statutární město Děčín</v>
      </c>
      <c r="G122" s="31"/>
      <c r="H122" s="31"/>
      <c r="I122" s="28" t="s">
        <v>27</v>
      </c>
      <c r="J122" s="29" t="str">
        <f>E23</f>
        <v>Ing. Vladimír Polda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IF(E20="","",E20)</f>
        <v xml:space="preserve"> </v>
      </c>
      <c r="G123" s="31"/>
      <c r="H123" s="31"/>
      <c r="I123" s="28" t="s">
        <v>30</v>
      </c>
      <c r="J123" s="29" t="str">
        <f>E26</f>
        <v>Ing. Jan Duben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1"/>
      <c r="B125" s="152"/>
      <c r="C125" s="153" t="s">
        <v>175</v>
      </c>
      <c r="D125" s="154" t="s">
        <v>58</v>
      </c>
      <c r="E125" s="154" t="s">
        <v>54</v>
      </c>
      <c r="F125" s="154" t="s">
        <v>55</v>
      </c>
      <c r="G125" s="154" t="s">
        <v>176</v>
      </c>
      <c r="H125" s="154" t="s">
        <v>177</v>
      </c>
      <c r="I125" s="154" t="s">
        <v>178</v>
      </c>
      <c r="J125" s="155" t="s">
        <v>158</v>
      </c>
      <c r="K125" s="156" t="s">
        <v>179</v>
      </c>
      <c r="L125" s="157"/>
      <c r="M125" s="78" t="s">
        <v>1</v>
      </c>
      <c r="N125" s="79" t="s">
        <v>37</v>
      </c>
      <c r="O125" s="79" t="s">
        <v>180</v>
      </c>
      <c r="P125" s="79" t="s">
        <v>181</v>
      </c>
      <c r="Q125" s="79" t="s">
        <v>182</v>
      </c>
      <c r="R125" s="79" t="s">
        <v>183</v>
      </c>
      <c r="S125" s="79" t="s">
        <v>184</v>
      </c>
      <c r="T125" s="80" t="s">
        <v>185</v>
      </c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</row>
    <row r="126" s="2" customFormat="1" ht="22.8" customHeight="1">
      <c r="A126" s="31"/>
      <c r="B126" s="32"/>
      <c r="C126" s="85" t="s">
        <v>186</v>
      </c>
      <c r="D126" s="31"/>
      <c r="E126" s="31"/>
      <c r="F126" s="31"/>
      <c r="G126" s="31"/>
      <c r="H126" s="31"/>
      <c r="I126" s="31"/>
      <c r="J126" s="158">
        <f>BK126</f>
        <v>550000</v>
      </c>
      <c r="K126" s="31"/>
      <c r="L126" s="32"/>
      <c r="M126" s="81"/>
      <c r="N126" s="65"/>
      <c r="O126" s="82"/>
      <c r="P126" s="159">
        <f>P127</f>
        <v>0</v>
      </c>
      <c r="Q126" s="82"/>
      <c r="R126" s="159">
        <f>R127</f>
        <v>0</v>
      </c>
      <c r="S126" s="82"/>
      <c r="T126" s="160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72</v>
      </c>
      <c r="AU126" s="18" t="s">
        <v>160</v>
      </c>
      <c r="BK126" s="161">
        <f>BK127</f>
        <v>550000</v>
      </c>
    </row>
    <row r="127" s="12" customFormat="1" ht="25.92" customHeight="1">
      <c r="A127" s="12"/>
      <c r="B127" s="162"/>
      <c r="C127" s="12"/>
      <c r="D127" s="163" t="s">
        <v>72</v>
      </c>
      <c r="E127" s="164" t="s">
        <v>1332</v>
      </c>
      <c r="F127" s="164" t="s">
        <v>1333</v>
      </c>
      <c r="G127" s="12"/>
      <c r="H127" s="12"/>
      <c r="I127" s="12"/>
      <c r="J127" s="165">
        <f>BK127</f>
        <v>550000</v>
      </c>
      <c r="K127" s="12"/>
      <c r="L127" s="162"/>
      <c r="M127" s="166"/>
      <c r="N127" s="167"/>
      <c r="O127" s="167"/>
      <c r="P127" s="168">
        <f>P128+P130+P132+P135+P138</f>
        <v>0</v>
      </c>
      <c r="Q127" s="167"/>
      <c r="R127" s="168">
        <f>R128+R130+R132+R135+R138</f>
        <v>0</v>
      </c>
      <c r="S127" s="167"/>
      <c r="T127" s="169">
        <f>T128+T130+T132+T135+T138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3" t="s">
        <v>210</v>
      </c>
      <c r="AT127" s="170" t="s">
        <v>72</v>
      </c>
      <c r="AU127" s="170" t="s">
        <v>73</v>
      </c>
      <c r="AY127" s="163" t="s">
        <v>189</v>
      </c>
      <c r="BK127" s="171">
        <f>BK128+BK130+BK132+BK135+BK138</f>
        <v>550000</v>
      </c>
    </row>
    <row r="128" s="12" customFormat="1" ht="22.8" customHeight="1">
      <c r="A128" s="12"/>
      <c r="B128" s="162"/>
      <c r="C128" s="12"/>
      <c r="D128" s="163" t="s">
        <v>72</v>
      </c>
      <c r="E128" s="172" t="s">
        <v>1334</v>
      </c>
      <c r="F128" s="172" t="s">
        <v>1335</v>
      </c>
      <c r="G128" s="12"/>
      <c r="H128" s="12"/>
      <c r="I128" s="12"/>
      <c r="J128" s="173">
        <f>BK128</f>
        <v>100000</v>
      </c>
      <c r="K128" s="12"/>
      <c r="L128" s="162"/>
      <c r="M128" s="166"/>
      <c r="N128" s="167"/>
      <c r="O128" s="167"/>
      <c r="P128" s="168">
        <f>P129</f>
        <v>0</v>
      </c>
      <c r="Q128" s="167"/>
      <c r="R128" s="168">
        <f>R129</f>
        <v>0</v>
      </c>
      <c r="S128" s="167"/>
      <c r="T128" s="16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3" t="s">
        <v>210</v>
      </c>
      <c r="AT128" s="170" t="s">
        <v>72</v>
      </c>
      <c r="AU128" s="170" t="s">
        <v>79</v>
      </c>
      <c r="AY128" s="163" t="s">
        <v>189</v>
      </c>
      <c r="BK128" s="171">
        <f>BK129</f>
        <v>100000</v>
      </c>
    </row>
    <row r="129" s="2" customFormat="1" ht="16.5" customHeight="1">
      <c r="A129" s="31"/>
      <c r="B129" s="174"/>
      <c r="C129" s="175" t="s">
        <v>79</v>
      </c>
      <c r="D129" s="175" t="s">
        <v>191</v>
      </c>
      <c r="E129" s="176" t="s">
        <v>1512</v>
      </c>
      <c r="F129" s="177" t="s">
        <v>1335</v>
      </c>
      <c r="G129" s="178" t="s">
        <v>1338</v>
      </c>
      <c r="H129" s="179">
        <v>1</v>
      </c>
      <c r="I129" s="180">
        <v>100000</v>
      </c>
      <c r="J129" s="180">
        <f>ROUND(I129*H129,2)</f>
        <v>100000</v>
      </c>
      <c r="K129" s="181"/>
      <c r="L129" s="32"/>
      <c r="M129" s="182" t="s">
        <v>1</v>
      </c>
      <c r="N129" s="183" t="s">
        <v>38</v>
      </c>
      <c r="O129" s="184">
        <v>0</v>
      </c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6" t="s">
        <v>1339</v>
      </c>
      <c r="AT129" s="186" t="s">
        <v>191</v>
      </c>
      <c r="AU129" s="186" t="s">
        <v>81</v>
      </c>
      <c r="AY129" s="18" t="s">
        <v>189</v>
      </c>
      <c r="BE129" s="187">
        <f>IF(N129="základní",J129,0)</f>
        <v>100000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8" t="s">
        <v>79</v>
      </c>
      <c r="BK129" s="187">
        <f>ROUND(I129*H129,2)</f>
        <v>100000</v>
      </c>
      <c r="BL129" s="18" t="s">
        <v>1339</v>
      </c>
      <c r="BM129" s="186" t="s">
        <v>1513</v>
      </c>
    </row>
    <row r="130" s="12" customFormat="1" ht="22.8" customHeight="1">
      <c r="A130" s="12"/>
      <c r="B130" s="162"/>
      <c r="C130" s="12"/>
      <c r="D130" s="163" t="s">
        <v>72</v>
      </c>
      <c r="E130" s="172" t="s">
        <v>1344</v>
      </c>
      <c r="F130" s="172" t="s">
        <v>1345</v>
      </c>
      <c r="G130" s="12"/>
      <c r="H130" s="12"/>
      <c r="I130" s="12"/>
      <c r="J130" s="173">
        <f>BK130</f>
        <v>150000</v>
      </c>
      <c r="K130" s="12"/>
      <c r="L130" s="162"/>
      <c r="M130" s="166"/>
      <c r="N130" s="167"/>
      <c r="O130" s="167"/>
      <c r="P130" s="168">
        <f>P131</f>
        <v>0</v>
      </c>
      <c r="Q130" s="167"/>
      <c r="R130" s="168">
        <f>R131</f>
        <v>0</v>
      </c>
      <c r="S130" s="167"/>
      <c r="T130" s="16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3" t="s">
        <v>210</v>
      </c>
      <c r="AT130" s="170" t="s">
        <v>72</v>
      </c>
      <c r="AU130" s="170" t="s">
        <v>79</v>
      </c>
      <c r="AY130" s="163" t="s">
        <v>189</v>
      </c>
      <c r="BK130" s="171">
        <f>BK131</f>
        <v>150000</v>
      </c>
    </row>
    <row r="131" s="2" customFormat="1" ht="16.5" customHeight="1">
      <c r="A131" s="31"/>
      <c r="B131" s="174"/>
      <c r="C131" s="175" t="s">
        <v>81</v>
      </c>
      <c r="D131" s="175" t="s">
        <v>191</v>
      </c>
      <c r="E131" s="176" t="s">
        <v>1346</v>
      </c>
      <c r="F131" s="177" t="s">
        <v>1345</v>
      </c>
      <c r="G131" s="178" t="s">
        <v>1338</v>
      </c>
      <c r="H131" s="179">
        <v>1</v>
      </c>
      <c r="I131" s="180">
        <v>150000</v>
      </c>
      <c r="J131" s="180">
        <f>ROUND(I131*H131,2)</f>
        <v>150000</v>
      </c>
      <c r="K131" s="181"/>
      <c r="L131" s="32"/>
      <c r="M131" s="182" t="s">
        <v>1</v>
      </c>
      <c r="N131" s="183" t="s">
        <v>38</v>
      </c>
      <c r="O131" s="184">
        <v>0</v>
      </c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6" t="s">
        <v>1339</v>
      </c>
      <c r="AT131" s="186" t="s">
        <v>191</v>
      </c>
      <c r="AU131" s="186" t="s">
        <v>81</v>
      </c>
      <c r="AY131" s="18" t="s">
        <v>189</v>
      </c>
      <c r="BE131" s="187">
        <f>IF(N131="základní",J131,0)</f>
        <v>150000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8" t="s">
        <v>79</v>
      </c>
      <c r="BK131" s="187">
        <f>ROUND(I131*H131,2)</f>
        <v>150000</v>
      </c>
      <c r="BL131" s="18" t="s">
        <v>1339</v>
      </c>
      <c r="BM131" s="186" t="s">
        <v>1514</v>
      </c>
    </row>
    <row r="132" s="12" customFormat="1" ht="22.8" customHeight="1">
      <c r="A132" s="12"/>
      <c r="B132" s="162"/>
      <c r="C132" s="12"/>
      <c r="D132" s="163" t="s">
        <v>72</v>
      </c>
      <c r="E132" s="172" t="s">
        <v>1348</v>
      </c>
      <c r="F132" s="172" t="s">
        <v>1349</v>
      </c>
      <c r="G132" s="12"/>
      <c r="H132" s="12"/>
      <c r="I132" s="12"/>
      <c r="J132" s="173">
        <f>BK132</f>
        <v>80000</v>
      </c>
      <c r="K132" s="12"/>
      <c r="L132" s="162"/>
      <c r="M132" s="166"/>
      <c r="N132" s="167"/>
      <c r="O132" s="167"/>
      <c r="P132" s="168">
        <f>SUM(P133:P134)</f>
        <v>0</v>
      </c>
      <c r="Q132" s="167"/>
      <c r="R132" s="168">
        <f>SUM(R133:R134)</f>
        <v>0</v>
      </c>
      <c r="S132" s="167"/>
      <c r="T132" s="16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3" t="s">
        <v>210</v>
      </c>
      <c r="AT132" s="170" t="s">
        <v>72</v>
      </c>
      <c r="AU132" s="170" t="s">
        <v>79</v>
      </c>
      <c r="AY132" s="163" t="s">
        <v>189</v>
      </c>
      <c r="BK132" s="171">
        <f>SUM(BK133:BK134)</f>
        <v>80000</v>
      </c>
    </row>
    <row r="133" s="2" customFormat="1" ht="16.5" customHeight="1">
      <c r="A133" s="31"/>
      <c r="B133" s="174"/>
      <c r="C133" s="175" t="s">
        <v>98</v>
      </c>
      <c r="D133" s="175" t="s">
        <v>191</v>
      </c>
      <c r="E133" s="176" t="s">
        <v>1435</v>
      </c>
      <c r="F133" s="177" t="s">
        <v>1349</v>
      </c>
      <c r="G133" s="178" t="s">
        <v>1338</v>
      </c>
      <c r="H133" s="179">
        <v>1</v>
      </c>
      <c r="I133" s="180">
        <v>80000</v>
      </c>
      <c r="J133" s="180">
        <f>ROUND(I133*H133,2)</f>
        <v>80000</v>
      </c>
      <c r="K133" s="181"/>
      <c r="L133" s="32"/>
      <c r="M133" s="182" t="s">
        <v>1</v>
      </c>
      <c r="N133" s="183" t="s">
        <v>38</v>
      </c>
      <c r="O133" s="184">
        <v>0</v>
      </c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6" t="s">
        <v>1339</v>
      </c>
      <c r="AT133" s="186" t="s">
        <v>191</v>
      </c>
      <c r="AU133" s="186" t="s">
        <v>81</v>
      </c>
      <c r="AY133" s="18" t="s">
        <v>189</v>
      </c>
      <c r="BE133" s="187">
        <f>IF(N133="základní",J133,0)</f>
        <v>80000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8" t="s">
        <v>79</v>
      </c>
      <c r="BK133" s="187">
        <f>ROUND(I133*H133,2)</f>
        <v>80000</v>
      </c>
      <c r="BL133" s="18" t="s">
        <v>1339</v>
      </c>
      <c r="BM133" s="186" t="s">
        <v>1515</v>
      </c>
    </row>
    <row r="134" s="13" customFormat="1">
      <c r="A134" s="13"/>
      <c r="B134" s="188"/>
      <c r="C134" s="13"/>
      <c r="D134" s="189" t="s">
        <v>197</v>
      </c>
      <c r="E134" s="190" t="s">
        <v>1</v>
      </c>
      <c r="F134" s="191" t="s">
        <v>1516</v>
      </c>
      <c r="G134" s="13"/>
      <c r="H134" s="192">
        <v>1</v>
      </c>
      <c r="I134" s="13"/>
      <c r="J134" s="13"/>
      <c r="K134" s="13"/>
      <c r="L134" s="188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0" t="s">
        <v>197</v>
      </c>
      <c r="AU134" s="190" t="s">
        <v>81</v>
      </c>
      <c r="AV134" s="13" t="s">
        <v>81</v>
      </c>
      <c r="AW134" s="13" t="s">
        <v>29</v>
      </c>
      <c r="AX134" s="13" t="s">
        <v>79</v>
      </c>
      <c r="AY134" s="190" t="s">
        <v>189</v>
      </c>
    </row>
    <row r="135" s="12" customFormat="1" ht="22.8" customHeight="1">
      <c r="A135" s="12"/>
      <c r="B135" s="162"/>
      <c r="C135" s="12"/>
      <c r="D135" s="163" t="s">
        <v>72</v>
      </c>
      <c r="E135" s="172" t="s">
        <v>1440</v>
      </c>
      <c r="F135" s="172" t="s">
        <v>1441</v>
      </c>
      <c r="G135" s="12"/>
      <c r="H135" s="12"/>
      <c r="I135" s="12"/>
      <c r="J135" s="173">
        <f>BK135</f>
        <v>100000</v>
      </c>
      <c r="K135" s="12"/>
      <c r="L135" s="162"/>
      <c r="M135" s="166"/>
      <c r="N135" s="167"/>
      <c r="O135" s="167"/>
      <c r="P135" s="168">
        <f>SUM(P136:P137)</f>
        <v>0</v>
      </c>
      <c r="Q135" s="167"/>
      <c r="R135" s="168">
        <f>SUM(R136:R137)</f>
        <v>0</v>
      </c>
      <c r="S135" s="167"/>
      <c r="T135" s="16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3" t="s">
        <v>210</v>
      </c>
      <c r="AT135" s="170" t="s">
        <v>72</v>
      </c>
      <c r="AU135" s="170" t="s">
        <v>79</v>
      </c>
      <c r="AY135" s="163" t="s">
        <v>189</v>
      </c>
      <c r="BK135" s="171">
        <f>SUM(BK136:BK137)</f>
        <v>100000</v>
      </c>
    </row>
    <row r="136" s="2" customFormat="1" ht="16.5" customHeight="1">
      <c r="A136" s="31"/>
      <c r="B136" s="174"/>
      <c r="C136" s="175" t="s">
        <v>195</v>
      </c>
      <c r="D136" s="175" t="s">
        <v>191</v>
      </c>
      <c r="E136" s="176" t="s">
        <v>1442</v>
      </c>
      <c r="F136" s="177" t="s">
        <v>1443</v>
      </c>
      <c r="G136" s="178" t="s">
        <v>1338</v>
      </c>
      <c r="H136" s="179">
        <v>1</v>
      </c>
      <c r="I136" s="180">
        <v>100000</v>
      </c>
      <c r="J136" s="180">
        <f>ROUND(I136*H136,2)</f>
        <v>100000</v>
      </c>
      <c r="K136" s="181"/>
      <c r="L136" s="32"/>
      <c r="M136" s="182" t="s">
        <v>1</v>
      </c>
      <c r="N136" s="183" t="s">
        <v>38</v>
      </c>
      <c r="O136" s="184">
        <v>0</v>
      </c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6" t="s">
        <v>1339</v>
      </c>
      <c r="AT136" s="186" t="s">
        <v>191</v>
      </c>
      <c r="AU136" s="186" t="s">
        <v>81</v>
      </c>
      <c r="AY136" s="18" t="s">
        <v>189</v>
      </c>
      <c r="BE136" s="187">
        <f>IF(N136="základní",J136,0)</f>
        <v>100000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79</v>
      </c>
      <c r="BK136" s="187">
        <f>ROUND(I136*H136,2)</f>
        <v>100000</v>
      </c>
      <c r="BL136" s="18" t="s">
        <v>1339</v>
      </c>
      <c r="BM136" s="186" t="s">
        <v>1517</v>
      </c>
    </row>
    <row r="137" s="13" customFormat="1">
      <c r="A137" s="13"/>
      <c r="B137" s="188"/>
      <c r="C137" s="13"/>
      <c r="D137" s="189" t="s">
        <v>197</v>
      </c>
      <c r="E137" s="190" t="s">
        <v>1</v>
      </c>
      <c r="F137" s="191" t="s">
        <v>1445</v>
      </c>
      <c r="G137" s="13"/>
      <c r="H137" s="192">
        <v>1</v>
      </c>
      <c r="I137" s="13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197</v>
      </c>
      <c r="AU137" s="190" t="s">
        <v>81</v>
      </c>
      <c r="AV137" s="13" t="s">
        <v>81</v>
      </c>
      <c r="AW137" s="13" t="s">
        <v>29</v>
      </c>
      <c r="AX137" s="13" t="s">
        <v>79</v>
      </c>
      <c r="AY137" s="190" t="s">
        <v>189</v>
      </c>
    </row>
    <row r="138" s="12" customFormat="1" ht="22.8" customHeight="1">
      <c r="A138" s="12"/>
      <c r="B138" s="162"/>
      <c r="C138" s="12"/>
      <c r="D138" s="163" t="s">
        <v>72</v>
      </c>
      <c r="E138" s="172" t="s">
        <v>1455</v>
      </c>
      <c r="F138" s="172" t="s">
        <v>1456</v>
      </c>
      <c r="G138" s="12"/>
      <c r="H138" s="12"/>
      <c r="I138" s="12"/>
      <c r="J138" s="173">
        <f>BK138</f>
        <v>120000</v>
      </c>
      <c r="K138" s="12"/>
      <c r="L138" s="162"/>
      <c r="M138" s="166"/>
      <c r="N138" s="167"/>
      <c r="O138" s="167"/>
      <c r="P138" s="168">
        <f>SUM(P139:P140)</f>
        <v>0</v>
      </c>
      <c r="Q138" s="167"/>
      <c r="R138" s="168">
        <f>SUM(R139:R140)</f>
        <v>0</v>
      </c>
      <c r="S138" s="167"/>
      <c r="T138" s="16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3" t="s">
        <v>210</v>
      </c>
      <c r="AT138" s="170" t="s">
        <v>72</v>
      </c>
      <c r="AU138" s="170" t="s">
        <v>79</v>
      </c>
      <c r="AY138" s="163" t="s">
        <v>189</v>
      </c>
      <c r="BK138" s="171">
        <f>SUM(BK139:BK140)</f>
        <v>120000</v>
      </c>
    </row>
    <row r="139" s="2" customFormat="1" ht="16.5" customHeight="1">
      <c r="A139" s="31"/>
      <c r="B139" s="174"/>
      <c r="C139" s="175" t="s">
        <v>210</v>
      </c>
      <c r="D139" s="175" t="s">
        <v>191</v>
      </c>
      <c r="E139" s="176" t="s">
        <v>1457</v>
      </c>
      <c r="F139" s="177" t="s">
        <v>1456</v>
      </c>
      <c r="G139" s="178" t="s">
        <v>1338</v>
      </c>
      <c r="H139" s="179">
        <v>1</v>
      </c>
      <c r="I139" s="180">
        <v>120000</v>
      </c>
      <c r="J139" s="180">
        <f>ROUND(I139*H139,2)</f>
        <v>120000</v>
      </c>
      <c r="K139" s="181"/>
      <c r="L139" s="32"/>
      <c r="M139" s="182" t="s">
        <v>1</v>
      </c>
      <c r="N139" s="183" t="s">
        <v>38</v>
      </c>
      <c r="O139" s="184">
        <v>0</v>
      </c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6" t="s">
        <v>1339</v>
      </c>
      <c r="AT139" s="186" t="s">
        <v>191</v>
      </c>
      <c r="AU139" s="186" t="s">
        <v>81</v>
      </c>
      <c r="AY139" s="18" t="s">
        <v>189</v>
      </c>
      <c r="BE139" s="187">
        <f>IF(N139="základní",J139,0)</f>
        <v>120000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8" t="s">
        <v>79</v>
      </c>
      <c r="BK139" s="187">
        <f>ROUND(I139*H139,2)</f>
        <v>120000</v>
      </c>
      <c r="BL139" s="18" t="s">
        <v>1339</v>
      </c>
      <c r="BM139" s="186" t="s">
        <v>1518</v>
      </c>
    </row>
    <row r="140" s="13" customFormat="1">
      <c r="A140" s="13"/>
      <c r="B140" s="188"/>
      <c r="C140" s="13"/>
      <c r="D140" s="189" t="s">
        <v>197</v>
      </c>
      <c r="E140" s="190" t="s">
        <v>1</v>
      </c>
      <c r="F140" s="191" t="s">
        <v>1459</v>
      </c>
      <c r="G140" s="13"/>
      <c r="H140" s="192">
        <v>1</v>
      </c>
      <c r="I140" s="13"/>
      <c r="J140" s="13"/>
      <c r="K140" s="13"/>
      <c r="L140" s="188"/>
      <c r="M140" s="219"/>
      <c r="N140" s="220"/>
      <c r="O140" s="220"/>
      <c r="P140" s="220"/>
      <c r="Q140" s="220"/>
      <c r="R140" s="220"/>
      <c r="S140" s="220"/>
      <c r="T140" s="22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197</v>
      </c>
      <c r="AU140" s="190" t="s">
        <v>81</v>
      </c>
      <c r="AV140" s="13" t="s">
        <v>81</v>
      </c>
      <c r="AW140" s="13" t="s">
        <v>29</v>
      </c>
      <c r="AX140" s="13" t="s">
        <v>79</v>
      </c>
      <c r="AY140" s="190" t="s">
        <v>189</v>
      </c>
    </row>
    <row r="141" s="2" customFormat="1" ht="6.96" customHeight="1">
      <c r="A141" s="31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32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autoFilter ref="C125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2023-04-26T11:45:20Z</dcterms:created>
  <dcterms:modified xsi:type="dcterms:W3CDTF">2023-04-26T11:45:33Z</dcterms:modified>
</cp:coreProperties>
</file>